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00 TJT体験・ツアー手配・管理\重要書類（北森）\●謝金・請求金額計算書\2026年8月からの謝金・請求金額計算書\エージェント用ガイド派遣料見積書\"/>
    </mc:Choice>
  </mc:AlternateContent>
  <xr:revisionPtr revIDLastSave="0" documentId="13_ncr:1_{6C53DA98-C987-4D5A-9AD5-36688D58BA19}" xr6:coauthVersionLast="47" xr6:coauthVersionMax="47" xr10:uidLastSave="{00000000-0000-0000-0000-000000000000}"/>
  <bookViews>
    <workbookView xWindow="-120" yWindow="-120" windowWidth="20730" windowHeight="11040" xr2:uid="{4E3D53EF-C8E0-4441-8A31-0C2560E489DF}"/>
  </bookViews>
  <sheets>
    <sheet name="請求金額計算書 （入力例）" sheetId="9" r:id="rId1"/>
    <sheet name="請求金額計算書" sheetId="10" r:id="rId2"/>
    <sheet name="ガイド派遣料テーブル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0" i="10" l="1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B20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B15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B13" i="10"/>
  <c r="V8" i="10" a="1"/>
  <c r="V8" i="10" s="1"/>
  <c r="V17" i="10" s="1" a="1"/>
  <c r="V17" i="10" s="1"/>
  <c r="U8" i="10" a="1"/>
  <c r="U8" i="10" s="1"/>
  <c r="T8" i="10" a="1"/>
  <c r="T8" i="10" s="1"/>
  <c r="S8" i="10" a="1"/>
  <c r="S8" i="10" s="1"/>
  <c r="R8" i="10"/>
  <c r="R17" i="10" s="1" a="1"/>
  <c r="R17" i="10" s="1"/>
  <c r="R8" i="10" a="1"/>
  <c r="Q8" i="10" a="1"/>
  <c r="Q8" i="10" s="1"/>
  <c r="P8" i="10" a="1"/>
  <c r="P8" i="10" s="1"/>
  <c r="O8" i="10" a="1"/>
  <c r="O8" i="10" s="1"/>
  <c r="N8" i="10" a="1"/>
  <c r="N8" i="10" s="1"/>
  <c r="N17" i="10" s="1" a="1"/>
  <c r="N17" i="10" s="1"/>
  <c r="M8" i="10" a="1"/>
  <c r="M8" i="10" s="1"/>
  <c r="L8" i="10" a="1"/>
  <c r="L8" i="10" s="1"/>
  <c r="K8" i="10" a="1"/>
  <c r="K8" i="10" s="1"/>
  <c r="J8" i="10" a="1"/>
  <c r="J8" i="10" s="1"/>
  <c r="I8" i="10" a="1"/>
  <c r="I8" i="10" s="1"/>
  <c r="H8" i="10" a="1"/>
  <c r="H8" i="10" s="1"/>
  <c r="G8" i="10" a="1"/>
  <c r="G8" i="10" s="1"/>
  <c r="F8" i="10" a="1"/>
  <c r="F8" i="10" s="1"/>
  <c r="E8" i="10" a="1"/>
  <c r="E8" i="10" s="1"/>
  <c r="D8" i="10" a="1"/>
  <c r="D8" i="10" s="1"/>
  <c r="C8" i="10" a="1"/>
  <c r="C8" i="10" s="1"/>
  <c r="B8" i="10" a="1"/>
  <c r="B8" i="10" s="1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B20" i="9"/>
  <c r="V15" i="9"/>
  <c r="U15" i="9"/>
  <c r="T15" i="9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C15" i="9"/>
  <c r="B15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C13" i="9"/>
  <c r="B13" i="9"/>
  <c r="V8" i="9" a="1"/>
  <c r="V8" i="9" s="1"/>
  <c r="U8" i="9" a="1"/>
  <c r="U8" i="9" s="1"/>
  <c r="T8" i="9" a="1"/>
  <c r="T8" i="9" s="1"/>
  <c r="S8" i="9" a="1"/>
  <c r="S8" i="9" s="1"/>
  <c r="R8" i="9" a="1"/>
  <c r="R8" i="9" s="1"/>
  <c r="Q8" i="9" a="1"/>
  <c r="Q8" i="9" s="1"/>
  <c r="P8" i="9" a="1"/>
  <c r="P8" i="9" s="1"/>
  <c r="O8" i="9" a="1"/>
  <c r="O8" i="9" s="1"/>
  <c r="N8" i="9" a="1"/>
  <c r="N8" i="9" s="1"/>
  <c r="M8" i="9" a="1"/>
  <c r="M8" i="9" s="1"/>
  <c r="L8" i="9" a="1"/>
  <c r="L8" i="9" s="1"/>
  <c r="K8" i="9" a="1"/>
  <c r="K8" i="9" s="1"/>
  <c r="J8" i="9" a="1"/>
  <c r="J8" i="9" s="1"/>
  <c r="I8" i="9" a="1"/>
  <c r="I8" i="9" s="1"/>
  <c r="H8" i="9" a="1"/>
  <c r="H8" i="9" s="1"/>
  <c r="G8" i="9" a="1"/>
  <c r="G8" i="9" s="1"/>
  <c r="F8" i="9" a="1"/>
  <c r="F8" i="9" s="1"/>
  <c r="E8" i="9" a="1"/>
  <c r="E8" i="9" s="1"/>
  <c r="D8" i="9" a="1"/>
  <c r="D8" i="9" s="1"/>
  <c r="C8" i="9" a="1"/>
  <c r="C8" i="9" s="1"/>
  <c r="B8" i="9" a="1"/>
  <c r="B8" i="9" s="1"/>
  <c r="H428" i="8"/>
  <c r="H429" i="8"/>
  <c r="H430" i="8"/>
  <c r="H431" i="8"/>
  <c r="J431" i="8" s="1"/>
  <c r="H427" i="8"/>
  <c r="H412" i="8"/>
  <c r="H413" i="8"/>
  <c r="H414" i="8"/>
  <c r="H415" i="8"/>
  <c r="J415" i="8" s="1"/>
  <c r="H411" i="8"/>
  <c r="H420" i="8"/>
  <c r="H421" i="8"/>
  <c r="H422" i="8"/>
  <c r="H423" i="8"/>
  <c r="J423" i="8" s="1"/>
  <c r="H419" i="8"/>
  <c r="H403" i="8"/>
  <c r="H407" i="8"/>
  <c r="H404" i="8"/>
  <c r="H405" i="8"/>
  <c r="H406" i="8"/>
  <c r="H347" i="8"/>
  <c r="H126" i="8"/>
  <c r="J118" i="8"/>
  <c r="H356" i="8"/>
  <c r="H357" i="8"/>
  <c r="H358" i="8"/>
  <c r="H359" i="8"/>
  <c r="H355" i="8"/>
  <c r="H339" i="8"/>
  <c r="H340" i="8"/>
  <c r="H341" i="8"/>
  <c r="J341" i="8" s="1"/>
  <c r="H342" i="8"/>
  <c r="H343" i="8"/>
  <c r="J343" i="8" s="1"/>
  <c r="H348" i="8"/>
  <c r="H349" i="8"/>
  <c r="H350" i="8"/>
  <c r="H351" i="8"/>
  <c r="J351" i="8" s="1"/>
  <c r="H331" i="8"/>
  <c r="H332" i="8"/>
  <c r="H333" i="8"/>
  <c r="H334" i="8"/>
  <c r="H335" i="8"/>
  <c r="J335" i="8" s="1"/>
  <c r="H203" i="8"/>
  <c r="H284" i="8"/>
  <c r="H285" i="8"/>
  <c r="H286" i="8"/>
  <c r="H287" i="8"/>
  <c r="H283" i="8"/>
  <c r="H267" i="8"/>
  <c r="H268" i="8"/>
  <c r="H269" i="8"/>
  <c r="H270" i="8"/>
  <c r="H271" i="8"/>
  <c r="H276" i="8"/>
  <c r="H277" i="8"/>
  <c r="H278" i="8"/>
  <c r="H279" i="8"/>
  <c r="J279" i="8" s="1"/>
  <c r="H275" i="8"/>
  <c r="H259" i="8"/>
  <c r="H260" i="8"/>
  <c r="H261" i="8"/>
  <c r="H262" i="8"/>
  <c r="H263" i="8"/>
  <c r="H187" i="8"/>
  <c r="H212" i="8"/>
  <c r="H213" i="8"/>
  <c r="H214" i="8"/>
  <c r="H215" i="8"/>
  <c r="H211" i="8"/>
  <c r="H195" i="8"/>
  <c r="H196" i="8"/>
  <c r="H197" i="8"/>
  <c r="H198" i="8"/>
  <c r="J198" i="8" s="1"/>
  <c r="H199" i="8"/>
  <c r="H207" i="8"/>
  <c r="H204" i="8"/>
  <c r="H205" i="8"/>
  <c r="H206" i="8"/>
  <c r="J206" i="8" s="1"/>
  <c r="H188" i="8"/>
  <c r="H189" i="8"/>
  <c r="H190" i="8"/>
  <c r="J190" i="8" s="1"/>
  <c r="H191" i="8"/>
  <c r="J191" i="8" s="1"/>
  <c r="H115" i="8"/>
  <c r="J394" i="8"/>
  <c r="J393" i="8"/>
  <c r="J384" i="8"/>
  <c r="J383" i="8"/>
  <c r="J374" i="8"/>
  <c r="J373" i="8"/>
  <c r="J364" i="8"/>
  <c r="J363" i="8"/>
  <c r="J322" i="8"/>
  <c r="J321" i="8"/>
  <c r="J312" i="8"/>
  <c r="J311" i="8"/>
  <c r="J302" i="8"/>
  <c r="J301" i="8"/>
  <c r="J292" i="8"/>
  <c r="J291" i="8"/>
  <c r="J250" i="8"/>
  <c r="J249" i="8"/>
  <c r="J240" i="8"/>
  <c r="J239" i="8"/>
  <c r="J230" i="8"/>
  <c r="J229" i="8"/>
  <c r="J220" i="8"/>
  <c r="J219" i="8"/>
  <c r="J178" i="8"/>
  <c r="J177" i="8"/>
  <c r="J168" i="8"/>
  <c r="J167" i="8"/>
  <c r="J158" i="8"/>
  <c r="J157" i="8"/>
  <c r="J148" i="8"/>
  <c r="J147" i="8"/>
  <c r="H394" i="8"/>
  <c r="H395" i="8"/>
  <c r="H396" i="8"/>
  <c r="J396" i="8" s="1"/>
  <c r="H397" i="8"/>
  <c r="J397" i="8" s="1"/>
  <c r="H398" i="8"/>
  <c r="H399" i="8"/>
  <c r="H393" i="8"/>
  <c r="H384" i="8"/>
  <c r="H385" i="8"/>
  <c r="J385" i="8" s="1"/>
  <c r="H386" i="8"/>
  <c r="J386" i="8" s="1"/>
  <c r="H387" i="8"/>
  <c r="J387" i="8" s="1"/>
  <c r="H388" i="8"/>
  <c r="H389" i="8"/>
  <c r="H383" i="8"/>
  <c r="H374" i="8"/>
  <c r="H375" i="8"/>
  <c r="H376" i="8"/>
  <c r="H377" i="8"/>
  <c r="J377" i="8" s="1"/>
  <c r="H378" i="8"/>
  <c r="H379" i="8"/>
  <c r="H373" i="8"/>
  <c r="H364" i="8"/>
  <c r="H365" i="8"/>
  <c r="H366" i="8"/>
  <c r="H367" i="8"/>
  <c r="J367" i="8" s="1"/>
  <c r="H368" i="8"/>
  <c r="H369" i="8"/>
  <c r="H363" i="8"/>
  <c r="H322" i="8"/>
  <c r="H323" i="8"/>
  <c r="H324" i="8"/>
  <c r="H325" i="8"/>
  <c r="J325" i="8" s="1"/>
  <c r="H326" i="8"/>
  <c r="H327" i="8"/>
  <c r="H321" i="8"/>
  <c r="H312" i="8"/>
  <c r="H313" i="8"/>
  <c r="H314" i="8"/>
  <c r="H315" i="8"/>
  <c r="J315" i="8" s="1"/>
  <c r="H316" i="8"/>
  <c r="H317" i="8"/>
  <c r="H311" i="8"/>
  <c r="H307" i="8"/>
  <c r="H302" i="8"/>
  <c r="H303" i="8"/>
  <c r="H304" i="8"/>
  <c r="H305" i="8"/>
  <c r="J305" i="8" s="1"/>
  <c r="H306" i="8"/>
  <c r="H301" i="8"/>
  <c r="H292" i="8"/>
  <c r="H293" i="8"/>
  <c r="H294" i="8"/>
  <c r="H295" i="8"/>
  <c r="J295" i="8" s="1"/>
  <c r="H296" i="8"/>
  <c r="H297" i="8"/>
  <c r="H291" i="8"/>
  <c r="H250" i="8"/>
  <c r="H251" i="8"/>
  <c r="H252" i="8"/>
  <c r="H253" i="8"/>
  <c r="J253" i="8" s="1"/>
  <c r="H254" i="8"/>
  <c r="H255" i="8"/>
  <c r="H249" i="8"/>
  <c r="H240" i="8"/>
  <c r="H241" i="8"/>
  <c r="H242" i="8"/>
  <c r="H243" i="8"/>
  <c r="J243" i="8" s="1"/>
  <c r="H244" i="8"/>
  <c r="H245" i="8"/>
  <c r="H239" i="8"/>
  <c r="H235" i="8"/>
  <c r="H230" i="8"/>
  <c r="H231" i="8"/>
  <c r="H232" i="8"/>
  <c r="H233" i="8"/>
  <c r="H234" i="8"/>
  <c r="H229" i="8"/>
  <c r="H220" i="8"/>
  <c r="H221" i="8"/>
  <c r="H222" i="8"/>
  <c r="H223" i="8"/>
  <c r="J223" i="8" s="1"/>
  <c r="H224" i="8"/>
  <c r="H225" i="8"/>
  <c r="H219" i="8"/>
  <c r="H178" i="8"/>
  <c r="H179" i="8"/>
  <c r="H180" i="8"/>
  <c r="H181" i="8"/>
  <c r="J181" i="8" s="1"/>
  <c r="H182" i="8"/>
  <c r="H183" i="8"/>
  <c r="H177" i="8"/>
  <c r="H168" i="8"/>
  <c r="H169" i="8"/>
  <c r="J169" i="8" s="1"/>
  <c r="H170" i="8"/>
  <c r="H171" i="8"/>
  <c r="J171" i="8" s="1"/>
  <c r="H172" i="8"/>
  <c r="H173" i="8"/>
  <c r="H167" i="8"/>
  <c r="H158" i="8"/>
  <c r="H159" i="8"/>
  <c r="H160" i="8"/>
  <c r="H161" i="8"/>
  <c r="J161" i="8" s="1"/>
  <c r="H162" i="8"/>
  <c r="H163" i="8"/>
  <c r="H157" i="8"/>
  <c r="H147" i="8"/>
  <c r="H148" i="8"/>
  <c r="H149" i="8"/>
  <c r="H150" i="8"/>
  <c r="H151" i="8"/>
  <c r="J151" i="8" s="1"/>
  <c r="H152" i="8"/>
  <c r="H153" i="8"/>
  <c r="H75" i="8"/>
  <c r="H95" i="8"/>
  <c r="H143" i="8"/>
  <c r="H140" i="8"/>
  <c r="H141" i="8"/>
  <c r="H142" i="8"/>
  <c r="H139" i="8"/>
  <c r="H123" i="8"/>
  <c r="H124" i="8"/>
  <c r="H125" i="8"/>
  <c r="H127" i="8"/>
  <c r="J127" i="8" s="1"/>
  <c r="H132" i="8"/>
  <c r="H133" i="8"/>
  <c r="H134" i="8"/>
  <c r="J134" i="8" s="1"/>
  <c r="H135" i="8"/>
  <c r="J138" i="8"/>
  <c r="J135" i="8"/>
  <c r="J137" i="8"/>
  <c r="H131" i="8"/>
  <c r="J132" i="8"/>
  <c r="H116" i="8"/>
  <c r="H117" i="8"/>
  <c r="H118" i="8"/>
  <c r="H119" i="8"/>
  <c r="J119" i="8" s="1"/>
  <c r="J102" i="8"/>
  <c r="J103" i="8"/>
  <c r="J104" i="8"/>
  <c r="J59" i="8"/>
  <c r="H43" i="8"/>
  <c r="J122" i="8"/>
  <c r="J126" i="8"/>
  <c r="J130" i="8"/>
  <c r="J142" i="8"/>
  <c r="J146" i="8"/>
  <c r="J150" i="8"/>
  <c r="J154" i="8"/>
  <c r="J162" i="8"/>
  <c r="J166" i="8"/>
  <c r="J170" i="8"/>
  <c r="J174" i="8"/>
  <c r="J182" i="8"/>
  <c r="J186" i="8"/>
  <c r="J194" i="8"/>
  <c r="J202" i="8"/>
  <c r="J210" i="8"/>
  <c r="J214" i="8"/>
  <c r="J218" i="8"/>
  <c r="J222" i="8"/>
  <c r="J226" i="8"/>
  <c r="J234" i="8"/>
  <c r="J238" i="8"/>
  <c r="J242" i="8"/>
  <c r="J246" i="8"/>
  <c r="J254" i="8"/>
  <c r="J258" i="8"/>
  <c r="J262" i="8"/>
  <c r="J266" i="8"/>
  <c r="J270" i="8"/>
  <c r="J274" i="8"/>
  <c r="J278" i="8"/>
  <c r="J282" i="8"/>
  <c r="J286" i="8"/>
  <c r="J290" i="8"/>
  <c r="J294" i="8"/>
  <c r="J298" i="8"/>
  <c r="J306" i="8"/>
  <c r="J310" i="8"/>
  <c r="J314" i="8"/>
  <c r="J318" i="8"/>
  <c r="J326" i="8"/>
  <c r="J330" i="8"/>
  <c r="J334" i="8"/>
  <c r="J338" i="8"/>
  <c r="J342" i="8"/>
  <c r="J346" i="8"/>
  <c r="J350" i="8"/>
  <c r="J354" i="8"/>
  <c r="J358" i="8"/>
  <c r="J362" i="8"/>
  <c r="J366" i="8"/>
  <c r="J370" i="8"/>
  <c r="J378" i="8"/>
  <c r="J382" i="8"/>
  <c r="J390" i="8"/>
  <c r="J398" i="8"/>
  <c r="J402" i="8"/>
  <c r="J406" i="8"/>
  <c r="J410" i="8"/>
  <c r="J414" i="8"/>
  <c r="J418" i="8"/>
  <c r="J422" i="8"/>
  <c r="J426" i="8"/>
  <c r="J430" i="8"/>
  <c r="J434" i="8"/>
  <c r="J106" i="8"/>
  <c r="J105" i="8"/>
  <c r="J96" i="8"/>
  <c r="J95" i="8"/>
  <c r="J86" i="8"/>
  <c r="J85" i="8"/>
  <c r="H88" i="8"/>
  <c r="H89" i="8"/>
  <c r="H90" i="8"/>
  <c r="H91" i="8"/>
  <c r="H96" i="8"/>
  <c r="H97" i="8"/>
  <c r="H98" i="8"/>
  <c r="J98" i="8" s="1"/>
  <c r="H99" i="8"/>
  <c r="J99" i="8" s="1"/>
  <c r="H100" i="8"/>
  <c r="H101" i="8"/>
  <c r="H105" i="8"/>
  <c r="H106" i="8"/>
  <c r="H107" i="8"/>
  <c r="H108" i="8"/>
  <c r="H109" i="8"/>
  <c r="H110" i="8"/>
  <c r="H111" i="8"/>
  <c r="J111" i="8" s="1"/>
  <c r="J114" i="8"/>
  <c r="J91" i="8"/>
  <c r="J107" i="8"/>
  <c r="H85" i="8"/>
  <c r="H86" i="8"/>
  <c r="H87" i="8"/>
  <c r="J83" i="8"/>
  <c r="J84" i="8"/>
  <c r="J87" i="8"/>
  <c r="J76" i="8"/>
  <c r="J75" i="8"/>
  <c r="H78" i="8"/>
  <c r="H79" i="8"/>
  <c r="H80" i="8"/>
  <c r="J80" i="8" s="1"/>
  <c r="H81" i="8"/>
  <c r="J81" i="8" s="1"/>
  <c r="H76" i="8"/>
  <c r="H77" i="8"/>
  <c r="H5" i="8"/>
  <c r="J34" i="8"/>
  <c r="J33" i="8"/>
  <c r="J24" i="8"/>
  <c r="J23" i="8"/>
  <c r="J14" i="8"/>
  <c r="J13" i="8"/>
  <c r="J4" i="8"/>
  <c r="J3" i="8"/>
  <c r="J5" i="8"/>
  <c r="J6" i="8"/>
  <c r="J7" i="8"/>
  <c r="J8" i="8"/>
  <c r="J9" i="8"/>
  <c r="J10" i="8"/>
  <c r="J11" i="8"/>
  <c r="J12" i="8"/>
  <c r="J15" i="8"/>
  <c r="J16" i="8"/>
  <c r="J17" i="8"/>
  <c r="J18" i="8"/>
  <c r="J19" i="8"/>
  <c r="J20" i="8"/>
  <c r="J21" i="8"/>
  <c r="J22" i="8"/>
  <c r="J25" i="8"/>
  <c r="J26" i="8"/>
  <c r="J27" i="8"/>
  <c r="J28" i="8"/>
  <c r="J29" i="8"/>
  <c r="J30" i="8"/>
  <c r="J31" i="8"/>
  <c r="J32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7" i="8"/>
  <c r="J78" i="8"/>
  <c r="J79" i="8"/>
  <c r="J82" i="8"/>
  <c r="J88" i="8"/>
  <c r="J89" i="8"/>
  <c r="J90" i="8"/>
  <c r="J92" i="8"/>
  <c r="J93" i="8"/>
  <c r="J94" i="8"/>
  <c r="J97" i="8"/>
  <c r="J100" i="8"/>
  <c r="J101" i="8"/>
  <c r="J108" i="8"/>
  <c r="J109" i="8"/>
  <c r="J110" i="8"/>
  <c r="J112" i="8"/>
  <c r="J113" i="8"/>
  <c r="J116" i="8"/>
  <c r="J117" i="8"/>
  <c r="J120" i="8"/>
  <c r="J121" i="8"/>
  <c r="J123" i="8"/>
  <c r="J124" i="8"/>
  <c r="J125" i="8"/>
  <c r="J128" i="8"/>
  <c r="J129" i="8"/>
  <c r="J131" i="8"/>
  <c r="J133" i="8"/>
  <c r="J136" i="8"/>
  <c r="J139" i="8"/>
  <c r="J140" i="8"/>
  <c r="J141" i="8"/>
  <c r="J143" i="8"/>
  <c r="J144" i="8"/>
  <c r="J145" i="8"/>
  <c r="J149" i="8"/>
  <c r="J152" i="8"/>
  <c r="J153" i="8"/>
  <c r="J155" i="8"/>
  <c r="J156" i="8"/>
  <c r="J159" i="8"/>
  <c r="J160" i="8"/>
  <c r="J163" i="8"/>
  <c r="J164" i="8"/>
  <c r="J165" i="8"/>
  <c r="J172" i="8"/>
  <c r="J173" i="8"/>
  <c r="J175" i="8"/>
  <c r="J176" i="8"/>
  <c r="J179" i="8"/>
  <c r="J180" i="8"/>
  <c r="J183" i="8"/>
  <c r="J184" i="8"/>
  <c r="J185" i="8"/>
  <c r="J187" i="8"/>
  <c r="J188" i="8"/>
  <c r="J189" i="8"/>
  <c r="J192" i="8"/>
  <c r="J193" i="8"/>
  <c r="J195" i="8"/>
  <c r="J196" i="8"/>
  <c r="J197" i="8"/>
  <c r="J199" i="8"/>
  <c r="J200" i="8"/>
  <c r="J201" i="8"/>
  <c r="J203" i="8"/>
  <c r="J204" i="8"/>
  <c r="J205" i="8"/>
  <c r="J207" i="8"/>
  <c r="J208" i="8"/>
  <c r="J209" i="8"/>
  <c r="J211" i="8"/>
  <c r="J212" i="8"/>
  <c r="J213" i="8"/>
  <c r="J215" i="8"/>
  <c r="J216" i="8"/>
  <c r="J217" i="8"/>
  <c r="J221" i="8"/>
  <c r="J224" i="8"/>
  <c r="J225" i="8"/>
  <c r="J227" i="8"/>
  <c r="J228" i="8"/>
  <c r="J231" i="8"/>
  <c r="J232" i="8"/>
  <c r="J233" i="8"/>
  <c r="J235" i="8"/>
  <c r="J236" i="8"/>
  <c r="J237" i="8"/>
  <c r="J241" i="8"/>
  <c r="J244" i="8"/>
  <c r="J245" i="8"/>
  <c r="J247" i="8"/>
  <c r="J248" i="8"/>
  <c r="J251" i="8"/>
  <c r="J252" i="8"/>
  <c r="J255" i="8"/>
  <c r="J256" i="8"/>
  <c r="J257" i="8"/>
  <c r="J259" i="8"/>
  <c r="J260" i="8"/>
  <c r="J261" i="8"/>
  <c r="J263" i="8"/>
  <c r="J264" i="8"/>
  <c r="J265" i="8"/>
  <c r="J267" i="8"/>
  <c r="J268" i="8"/>
  <c r="J269" i="8"/>
  <c r="J271" i="8"/>
  <c r="J272" i="8"/>
  <c r="J273" i="8"/>
  <c r="J275" i="8"/>
  <c r="J276" i="8"/>
  <c r="J277" i="8"/>
  <c r="J280" i="8"/>
  <c r="J281" i="8"/>
  <c r="J283" i="8"/>
  <c r="J284" i="8"/>
  <c r="J285" i="8"/>
  <c r="J287" i="8"/>
  <c r="J288" i="8"/>
  <c r="J289" i="8"/>
  <c r="J293" i="8"/>
  <c r="J296" i="8"/>
  <c r="J297" i="8"/>
  <c r="J299" i="8"/>
  <c r="J300" i="8"/>
  <c r="J303" i="8"/>
  <c r="J304" i="8"/>
  <c r="J307" i="8"/>
  <c r="J308" i="8"/>
  <c r="J309" i="8"/>
  <c r="J313" i="8"/>
  <c r="J316" i="8"/>
  <c r="J317" i="8"/>
  <c r="J319" i="8"/>
  <c r="J320" i="8"/>
  <c r="J323" i="8"/>
  <c r="J324" i="8"/>
  <c r="J327" i="8"/>
  <c r="J328" i="8"/>
  <c r="J329" i="8"/>
  <c r="J331" i="8"/>
  <c r="J332" i="8"/>
  <c r="J333" i="8"/>
  <c r="J336" i="8"/>
  <c r="J337" i="8"/>
  <c r="J339" i="8"/>
  <c r="J340" i="8"/>
  <c r="J344" i="8"/>
  <c r="J345" i="8"/>
  <c r="J347" i="8"/>
  <c r="J348" i="8"/>
  <c r="J349" i="8"/>
  <c r="J352" i="8"/>
  <c r="J353" i="8"/>
  <c r="J355" i="8"/>
  <c r="J356" i="8"/>
  <c r="J357" i="8"/>
  <c r="J359" i="8"/>
  <c r="J360" i="8"/>
  <c r="J361" i="8"/>
  <c r="J365" i="8"/>
  <c r="J368" i="8"/>
  <c r="J369" i="8"/>
  <c r="J371" i="8"/>
  <c r="J372" i="8"/>
  <c r="J375" i="8"/>
  <c r="J376" i="8"/>
  <c r="J379" i="8"/>
  <c r="J380" i="8"/>
  <c r="J381" i="8"/>
  <c r="J388" i="8"/>
  <c r="J389" i="8"/>
  <c r="J391" i="8"/>
  <c r="J392" i="8"/>
  <c r="J395" i="8"/>
  <c r="J399" i="8"/>
  <c r="J400" i="8"/>
  <c r="J401" i="8"/>
  <c r="J403" i="8"/>
  <c r="J404" i="8"/>
  <c r="J405" i="8"/>
  <c r="J407" i="8"/>
  <c r="J408" i="8"/>
  <c r="J409" i="8"/>
  <c r="J411" i="8"/>
  <c r="J412" i="8"/>
  <c r="J413" i="8"/>
  <c r="J416" i="8"/>
  <c r="J417" i="8"/>
  <c r="J419" i="8"/>
  <c r="J420" i="8"/>
  <c r="J421" i="8"/>
  <c r="J424" i="8"/>
  <c r="J425" i="8"/>
  <c r="J427" i="8"/>
  <c r="J428" i="8"/>
  <c r="J429" i="8"/>
  <c r="J432" i="8"/>
  <c r="J433" i="8"/>
  <c r="H3" i="8"/>
  <c r="H4" i="8"/>
  <c r="H68" i="8"/>
  <c r="H69" i="8"/>
  <c r="H70" i="8"/>
  <c r="H71" i="8"/>
  <c r="H67" i="8"/>
  <c r="H51" i="8"/>
  <c r="H60" i="8"/>
  <c r="H61" i="8"/>
  <c r="H62" i="8"/>
  <c r="H63" i="8"/>
  <c r="H59" i="8"/>
  <c r="H52" i="8"/>
  <c r="H53" i="8"/>
  <c r="H54" i="8"/>
  <c r="H55" i="8"/>
  <c r="H44" i="8"/>
  <c r="H45" i="8"/>
  <c r="H46" i="8"/>
  <c r="H47" i="8"/>
  <c r="H6" i="8"/>
  <c r="H7" i="8"/>
  <c r="H8" i="8"/>
  <c r="H9" i="8"/>
  <c r="H13" i="8"/>
  <c r="H14" i="8"/>
  <c r="H15" i="8"/>
  <c r="H16" i="8"/>
  <c r="H17" i="8"/>
  <c r="H18" i="8"/>
  <c r="H19" i="8"/>
  <c r="H23" i="8"/>
  <c r="H24" i="8"/>
  <c r="H25" i="8"/>
  <c r="H26" i="8"/>
  <c r="H27" i="8"/>
  <c r="H28" i="8"/>
  <c r="H29" i="8"/>
  <c r="H33" i="8"/>
  <c r="H34" i="8"/>
  <c r="H35" i="8"/>
  <c r="H36" i="8"/>
  <c r="H37" i="8"/>
  <c r="H38" i="8"/>
  <c r="H39" i="8"/>
  <c r="D17" i="10" l="1" a="1"/>
  <c r="D17" i="10" s="1"/>
  <c r="D11" i="10" a="1"/>
  <c r="D11" i="10" s="1"/>
  <c r="H17" i="10" a="1"/>
  <c r="H17" i="10" s="1"/>
  <c r="H11" i="10" a="1"/>
  <c r="H11" i="10" s="1"/>
  <c r="O17" i="10" a="1"/>
  <c r="O17" i="10" s="1"/>
  <c r="O11" i="10" a="1"/>
  <c r="O11" i="10" s="1"/>
  <c r="B17" i="10" a="1"/>
  <c r="B17" i="10" s="1"/>
  <c r="B11" i="10" a="1"/>
  <c r="B11" i="10" s="1"/>
  <c r="F17" i="10" a="1"/>
  <c r="F17" i="10" s="1"/>
  <c r="F11" i="10" a="1"/>
  <c r="F11" i="10" s="1"/>
  <c r="J17" i="10" a="1"/>
  <c r="J17" i="10" s="1"/>
  <c r="J11" i="10" a="1"/>
  <c r="J11" i="10" s="1"/>
  <c r="M17" i="10" a="1"/>
  <c r="M17" i="10" s="1"/>
  <c r="M11" i="10" a="1"/>
  <c r="M11" i="10" s="1"/>
  <c r="U17" i="10" a="1"/>
  <c r="U17" i="10" s="1"/>
  <c r="U11" i="10" a="1"/>
  <c r="U11" i="10" s="1"/>
  <c r="Q17" i="10" a="1"/>
  <c r="Q17" i="10" s="1"/>
  <c r="Q11" i="10" a="1"/>
  <c r="Q11" i="10" s="1"/>
  <c r="E17" i="10" a="1"/>
  <c r="E17" i="10" s="1"/>
  <c r="E11" i="10" a="1"/>
  <c r="E11" i="10" s="1"/>
  <c r="I17" i="10" a="1"/>
  <c r="I17" i="10" s="1"/>
  <c r="I11" i="10" a="1"/>
  <c r="I11" i="10" s="1"/>
  <c r="C17" i="10" a="1"/>
  <c r="C17" i="10" s="1"/>
  <c r="C11" i="10" a="1"/>
  <c r="C11" i="10" s="1"/>
  <c r="G17" i="10" a="1"/>
  <c r="G17" i="10" s="1"/>
  <c r="G11" i="10" a="1"/>
  <c r="G11" i="10" s="1"/>
  <c r="K17" i="10" a="1"/>
  <c r="K17" i="10" s="1"/>
  <c r="K11" i="10" a="1"/>
  <c r="K11" i="10" s="1"/>
  <c r="S17" i="10" a="1"/>
  <c r="S17" i="10" s="1"/>
  <c r="S11" i="10" a="1"/>
  <c r="S11" i="10" s="1"/>
  <c r="L11" i="10" a="1"/>
  <c r="L11" i="10" s="1"/>
  <c r="N11" i="10" a="1"/>
  <c r="N11" i="10" s="1"/>
  <c r="N21" i="10" s="1"/>
  <c r="N22" i="10" s="1"/>
  <c r="P11" i="10" a="1"/>
  <c r="P11" i="10" s="1"/>
  <c r="R11" i="10" a="1"/>
  <c r="R11" i="10" s="1"/>
  <c r="R21" i="10" s="1"/>
  <c r="R22" i="10" s="1"/>
  <c r="T11" i="10" a="1"/>
  <c r="T11" i="10" s="1"/>
  <c r="V11" i="10" a="1"/>
  <c r="V11" i="10" s="1"/>
  <c r="V21" i="10" s="1"/>
  <c r="V22" i="10" s="1"/>
  <c r="L17" i="10" a="1"/>
  <c r="L17" i="10" s="1"/>
  <c r="P17" i="10" a="1"/>
  <c r="P17" i="10" s="1"/>
  <c r="T17" i="10" a="1"/>
  <c r="T17" i="10" s="1"/>
  <c r="B17" i="9" a="1"/>
  <c r="B17" i="9" s="1"/>
  <c r="B11" i="9" a="1"/>
  <c r="B11" i="9" s="1"/>
  <c r="E17" i="9" a="1"/>
  <c r="E17" i="9" s="1"/>
  <c r="E11" i="9" a="1"/>
  <c r="E11" i="9" s="1"/>
  <c r="J17" i="9" a="1"/>
  <c r="J17" i="9" s="1"/>
  <c r="J11" i="9" a="1"/>
  <c r="J11" i="9" s="1"/>
  <c r="M17" i="9" a="1"/>
  <c r="M17" i="9" s="1"/>
  <c r="M11" i="9" a="1"/>
  <c r="M11" i="9" s="1"/>
  <c r="R17" i="9" a="1"/>
  <c r="R17" i="9" s="1"/>
  <c r="R11" i="9" a="1"/>
  <c r="R11" i="9" s="1"/>
  <c r="U17" i="9" a="1"/>
  <c r="U17" i="9" s="1"/>
  <c r="U11" i="9" a="1"/>
  <c r="U11" i="9" s="1"/>
  <c r="C17" i="9" a="1"/>
  <c r="C17" i="9" s="1"/>
  <c r="C11" i="9" a="1"/>
  <c r="C11" i="9" s="1"/>
  <c r="C21" i="9" s="1"/>
  <c r="C22" i="9" s="1"/>
  <c r="H17" i="9" a="1"/>
  <c r="H17" i="9" s="1"/>
  <c r="H11" i="9" a="1"/>
  <c r="H11" i="9" s="1"/>
  <c r="K17" i="9" a="1"/>
  <c r="K17" i="9" s="1"/>
  <c r="K11" i="9" a="1"/>
  <c r="K11" i="9" s="1"/>
  <c r="P17" i="9" a="1"/>
  <c r="P17" i="9" s="1"/>
  <c r="P11" i="9" a="1"/>
  <c r="P11" i="9" s="1"/>
  <c r="S17" i="9" a="1"/>
  <c r="S17" i="9" s="1"/>
  <c r="S11" i="9" a="1"/>
  <c r="S11" i="9" s="1"/>
  <c r="F17" i="9" a="1"/>
  <c r="F17" i="9" s="1"/>
  <c r="F11" i="9" a="1"/>
  <c r="F11" i="9" s="1"/>
  <c r="F21" i="9" s="1"/>
  <c r="F22" i="9" s="1"/>
  <c r="I17" i="9" a="1"/>
  <c r="I17" i="9" s="1"/>
  <c r="I11" i="9" a="1"/>
  <c r="I11" i="9" s="1"/>
  <c r="N17" i="9" a="1"/>
  <c r="N17" i="9" s="1"/>
  <c r="N11" i="9" a="1"/>
  <c r="N11" i="9" s="1"/>
  <c r="N21" i="9" s="1"/>
  <c r="N22" i="9" s="1"/>
  <c r="Q17" i="9" a="1"/>
  <c r="Q17" i="9" s="1"/>
  <c r="Q11" i="9" a="1"/>
  <c r="Q11" i="9" s="1"/>
  <c r="V17" i="9" a="1"/>
  <c r="V17" i="9" s="1"/>
  <c r="V11" i="9" a="1"/>
  <c r="V11" i="9" s="1"/>
  <c r="D17" i="9" a="1"/>
  <c r="D17" i="9" s="1"/>
  <c r="D11" i="9" a="1"/>
  <c r="D11" i="9" s="1"/>
  <c r="G17" i="9" a="1"/>
  <c r="G17" i="9" s="1"/>
  <c r="G11" i="9" a="1"/>
  <c r="G11" i="9" s="1"/>
  <c r="L17" i="9" a="1"/>
  <c r="L17" i="9" s="1"/>
  <c r="L11" i="9" a="1"/>
  <c r="L11" i="9" s="1"/>
  <c r="O17" i="9" a="1"/>
  <c r="O17" i="9" s="1"/>
  <c r="O11" i="9" a="1"/>
  <c r="O11" i="9" s="1"/>
  <c r="T17" i="9" a="1"/>
  <c r="T17" i="9" s="1"/>
  <c r="T11" i="9" a="1"/>
  <c r="T11" i="9" s="1"/>
  <c r="J21" i="9" l="1"/>
  <c r="J22" i="9" s="1"/>
  <c r="K21" i="10"/>
  <c r="K22" i="10" s="1"/>
  <c r="E21" i="10"/>
  <c r="E22" i="10" s="1"/>
  <c r="J21" i="10"/>
  <c r="J22" i="10" s="1"/>
  <c r="E21" i="9"/>
  <c r="E22" i="9" s="1"/>
  <c r="S21" i="10"/>
  <c r="S22" i="10" s="1"/>
  <c r="G21" i="10"/>
  <c r="G22" i="10" s="1"/>
  <c r="Q21" i="10"/>
  <c r="Q22" i="10" s="1"/>
  <c r="M21" i="10"/>
  <c r="M22" i="10" s="1"/>
  <c r="F21" i="10"/>
  <c r="F22" i="10" s="1"/>
  <c r="D21" i="10"/>
  <c r="D22" i="10" s="1"/>
  <c r="T21" i="9"/>
  <c r="T22" i="9" s="1"/>
  <c r="L21" i="9"/>
  <c r="L22" i="9" s="1"/>
  <c r="V21" i="9"/>
  <c r="V22" i="9" s="1"/>
  <c r="I21" i="9"/>
  <c r="I22" i="9" s="1"/>
  <c r="S21" i="9"/>
  <c r="S22" i="9" s="1"/>
  <c r="K21" i="9"/>
  <c r="K22" i="9" s="1"/>
  <c r="B21" i="9"/>
  <c r="P21" i="10"/>
  <c r="P22" i="10" s="1"/>
  <c r="H21" i="10"/>
  <c r="H22" i="10" s="1"/>
  <c r="D21" i="9"/>
  <c r="D22" i="9" s="1"/>
  <c r="P21" i="9"/>
  <c r="P22" i="9" s="1"/>
  <c r="R21" i="9"/>
  <c r="R22" i="9" s="1"/>
  <c r="O21" i="9"/>
  <c r="O22" i="9" s="1"/>
  <c r="U21" i="9"/>
  <c r="U22" i="9" s="1"/>
  <c r="T21" i="10"/>
  <c r="T22" i="10" s="1"/>
  <c r="L21" i="10"/>
  <c r="L22" i="10" s="1"/>
  <c r="C21" i="10"/>
  <c r="C22" i="10" s="1"/>
  <c r="I21" i="10"/>
  <c r="I22" i="10" s="1"/>
  <c r="B21" i="10"/>
  <c r="B22" i="10" s="1"/>
  <c r="U21" i="10"/>
  <c r="U22" i="10" s="1"/>
  <c r="O21" i="10"/>
  <c r="O22" i="10" s="1"/>
  <c r="G21" i="9"/>
  <c r="G22" i="9" s="1"/>
  <c r="Q21" i="9"/>
  <c r="Q22" i="9" s="1"/>
  <c r="H21" i="9"/>
  <c r="H22" i="9" s="1"/>
  <c r="M21" i="9"/>
  <c r="M22" i="9" s="1"/>
  <c r="B22" i="9"/>
  <c r="W22" i="10" l="1"/>
  <c r="W21" i="10"/>
  <c r="W21" i="9"/>
  <c r="W22" i="9"/>
  <c r="J115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<sst xmlns="http://schemas.openxmlformats.org/spreadsheetml/2006/main" count="2318" uniqueCount="79">
  <si>
    <t>言語</t>
    <rPh sb="0" eb="2">
      <t>ゲンゴ</t>
    </rPh>
    <phoneticPr fontId="1"/>
  </si>
  <si>
    <t>関東</t>
    <rPh sb="0" eb="2">
      <t>カントウ</t>
    </rPh>
    <phoneticPr fontId="1"/>
  </si>
  <si>
    <t>関西</t>
    <rPh sb="0" eb="2">
      <t>カンサイ</t>
    </rPh>
    <phoneticPr fontId="1"/>
  </si>
  <si>
    <t>シーズン</t>
    <phoneticPr fontId="1"/>
  </si>
  <si>
    <t>エリア</t>
    <phoneticPr fontId="1"/>
  </si>
  <si>
    <t>FIT/団体</t>
    <rPh sb="4" eb="6">
      <t>ダンタイ</t>
    </rPh>
    <phoneticPr fontId="1"/>
  </si>
  <si>
    <t>FIT</t>
    <phoneticPr fontId="1"/>
  </si>
  <si>
    <t>団体</t>
    <rPh sb="0" eb="2">
      <t>ダンタイ</t>
    </rPh>
    <phoneticPr fontId="1"/>
  </si>
  <si>
    <t>Regular Season</t>
    <phoneticPr fontId="1"/>
  </si>
  <si>
    <t>ベース請求金額（税別）</t>
    <phoneticPr fontId="1"/>
  </si>
  <si>
    <t>Additional Fees</t>
    <phoneticPr fontId="1"/>
  </si>
  <si>
    <t>ベース請求金額算出</t>
    <rPh sb="7" eb="9">
      <t>サンシュツ</t>
    </rPh>
    <phoneticPr fontId="1"/>
  </si>
  <si>
    <t>募集時のガイド時間（半角数字で入力） (単位：Hours)</t>
    <rPh sb="0" eb="3">
      <t>ボシュウジ</t>
    </rPh>
    <rPh sb="7" eb="9">
      <t>ジカン</t>
    </rPh>
    <rPh sb="10" eb="14">
      <t>ハンカクスウジ</t>
    </rPh>
    <rPh sb="15" eb="17">
      <t>ニュウリョク</t>
    </rPh>
    <rPh sb="20" eb="22">
      <t>タンイ</t>
    </rPh>
    <phoneticPr fontId="1"/>
  </si>
  <si>
    <t>【言語】</t>
    <rPh sb="1" eb="3">
      <t>ゲンゴ</t>
    </rPh>
    <phoneticPr fontId="1"/>
  </si>
  <si>
    <t>【FIT/団体】</t>
    <rPh sb="5" eb="7">
      <t>ダンタイ</t>
    </rPh>
    <phoneticPr fontId="1"/>
  </si>
  <si>
    <t>時間下限</t>
    <rPh sb="0" eb="2">
      <t>ジカン</t>
    </rPh>
    <rPh sb="2" eb="4">
      <t>カゲン</t>
    </rPh>
    <phoneticPr fontId="1"/>
  </si>
  <si>
    <t>時間上限</t>
    <rPh sb="0" eb="4">
      <t>ジカンジョウゲン</t>
    </rPh>
    <phoneticPr fontId="1"/>
  </si>
  <si>
    <t>Peak Season</t>
    <phoneticPr fontId="1"/>
  </si>
  <si>
    <r>
      <t xml:space="preserve">【エリア】
</t>
    </r>
    <r>
      <rPr>
        <b/>
        <sz val="11"/>
        <color rgb="FFFF0000"/>
        <rFont val="游ゴシック"/>
        <family val="3"/>
        <charset val="128"/>
        <scheme val="minor"/>
      </rPr>
      <t>（金沢、名古屋あたりは関東で入力）
（団体料金ではエリアによる金額の違いはないので、とりあえずどちらかを入れてください。同じ金額が出ます。）</t>
    </r>
    <rPh sb="7" eb="9">
      <t>カナザワ</t>
    </rPh>
    <rPh sb="10" eb="13">
      <t>ナゴヤ</t>
    </rPh>
    <rPh sb="17" eb="19">
      <t>カントウ</t>
    </rPh>
    <rPh sb="20" eb="22">
      <t>ニュウリョク</t>
    </rPh>
    <rPh sb="25" eb="27">
      <t>ダンタイ</t>
    </rPh>
    <rPh sb="27" eb="29">
      <t>リョウキン</t>
    </rPh>
    <rPh sb="37" eb="39">
      <t>キンガク</t>
    </rPh>
    <rPh sb="40" eb="41">
      <t>チガ</t>
    </rPh>
    <rPh sb="58" eb="59">
      <t>イ</t>
    </rPh>
    <rPh sb="66" eb="67">
      <t>オナ</t>
    </rPh>
    <rPh sb="68" eb="70">
      <t>キンガク</t>
    </rPh>
    <rPh sb="71" eb="72">
      <t>デ</t>
    </rPh>
    <phoneticPr fontId="1"/>
  </si>
  <si>
    <r>
      <t>【シーズン】
Regular Season
or 
Peak Season(</t>
    </r>
    <r>
      <rPr>
        <b/>
        <sz val="11"/>
        <color rgb="FFFF0000"/>
        <rFont val="游ゴシック"/>
        <family val="3"/>
        <charset val="128"/>
        <scheme val="minor"/>
      </rPr>
      <t>3/10-4/20、10/10-11/20</t>
    </r>
    <r>
      <rPr>
        <b/>
        <sz val="11"/>
        <color theme="1"/>
        <rFont val="游ゴシック"/>
        <family val="3"/>
        <charset val="128"/>
        <scheme val="minor"/>
      </rPr>
      <t xml:space="preserve"> )</t>
    </r>
    <phoneticPr fontId="1"/>
  </si>
  <si>
    <t>E：英語</t>
    <rPh sb="2" eb="4">
      <t>エイゴ</t>
    </rPh>
    <phoneticPr fontId="1"/>
  </si>
  <si>
    <t>F：フランス語</t>
    <rPh sb="6" eb="7">
      <t>ゴ</t>
    </rPh>
    <phoneticPr fontId="1"/>
  </si>
  <si>
    <t>S：スペイン語</t>
    <rPh sb="6" eb="7">
      <t>ゴ</t>
    </rPh>
    <phoneticPr fontId="1"/>
  </si>
  <si>
    <t>P：ポルトガル語</t>
    <rPh sb="7" eb="8">
      <t>ゴ</t>
    </rPh>
    <phoneticPr fontId="1"/>
  </si>
  <si>
    <t>IT：イタリア語</t>
    <rPh sb="7" eb="8">
      <t>ゴ</t>
    </rPh>
    <phoneticPr fontId="1"/>
  </si>
  <si>
    <t>G：ドイツ語</t>
    <rPh sb="5" eb="6">
      <t>ゴ</t>
    </rPh>
    <phoneticPr fontId="1"/>
  </si>
  <si>
    <t>事前ミーティング加算金額（請求金額）</t>
    <rPh sb="13" eb="15">
      <t>セイキュウ</t>
    </rPh>
    <phoneticPr fontId="1"/>
  </si>
  <si>
    <t>早朝・深夜　加算請求金額</t>
    <rPh sb="8" eb="10">
      <t>セイキュウ</t>
    </rPh>
    <rPh sb="10" eb="12">
      <t>キンガク</t>
    </rPh>
    <phoneticPr fontId="1"/>
  </si>
  <si>
    <t>ラストミニッツ加算　請求金額</t>
    <rPh sb="10" eb="12">
      <t>セイキュウ</t>
    </rPh>
    <rPh sb="12" eb="14">
      <t>キンガク</t>
    </rPh>
    <phoneticPr fontId="1"/>
  </si>
  <si>
    <t>ニューイヤー加算金額　請求金額</t>
    <rPh sb="11" eb="13">
      <t>セイキュウ</t>
    </rPh>
    <rPh sb="13" eb="15">
      <t>キンガク</t>
    </rPh>
    <phoneticPr fontId="1"/>
  </si>
  <si>
    <t>謝金金額適用時間</t>
    <rPh sb="0" eb="4">
      <t>シャキンキンガク</t>
    </rPh>
    <rPh sb="4" eb="8">
      <t>テキヨウジカン</t>
    </rPh>
    <phoneticPr fontId="1"/>
  </si>
  <si>
    <t>【本案件の謝金】</t>
    <rPh sb="1" eb="4">
      <t>ホンアンケン</t>
    </rPh>
    <rPh sb="5" eb="7">
      <t>シャキン</t>
    </rPh>
    <phoneticPr fontId="1"/>
  </si>
  <si>
    <t>【本案件の謝金】</t>
    <phoneticPr fontId="1"/>
  </si>
  <si>
    <t>【3時間までの謝金】</t>
    <rPh sb="2" eb="4">
      <t>ジカン</t>
    </rPh>
    <rPh sb="7" eb="9">
      <t>シャキン</t>
    </rPh>
    <phoneticPr fontId="1"/>
  </si>
  <si>
    <t>【5時間までの謝金】</t>
    <rPh sb="2" eb="4">
      <t>ジカン</t>
    </rPh>
    <rPh sb="7" eb="9">
      <t>シャキン</t>
    </rPh>
    <phoneticPr fontId="1"/>
  </si>
  <si>
    <t>【8時間までの謝金】</t>
    <phoneticPr fontId="1"/>
  </si>
  <si>
    <t>【10時間までの謝金】</t>
    <phoneticPr fontId="1"/>
  </si>
  <si>
    <t>早朝・深夜加算（2,000円/30分）10:00pm ~ 6:59am.</t>
    <rPh sb="0" eb="2">
      <t>ソウチョウ</t>
    </rPh>
    <rPh sb="3" eb="7">
      <t>シンヤカサン</t>
    </rPh>
    <rPh sb="13" eb="14">
      <t>エン</t>
    </rPh>
    <rPh sb="17" eb="18">
      <t>フン</t>
    </rPh>
    <phoneticPr fontId="1"/>
  </si>
  <si>
    <t>【12時間までの謝金】</t>
    <rPh sb="3" eb="5">
      <t>ジカン</t>
    </rPh>
    <phoneticPr fontId="1"/>
  </si>
  <si>
    <t>【13時間までの謝金】</t>
    <rPh sb="3" eb="5">
      <t>ジカン</t>
    </rPh>
    <phoneticPr fontId="1"/>
  </si>
  <si>
    <t>【14時間までの謝金】</t>
    <rPh sb="3" eb="5">
      <t>ジカン</t>
    </rPh>
    <phoneticPr fontId="1"/>
  </si>
  <si>
    <t>【15時間までの謝金】</t>
    <rPh sb="3" eb="5">
      <t>ジカン</t>
    </rPh>
    <phoneticPr fontId="1"/>
  </si>
  <si>
    <t>Standard</t>
  </si>
  <si>
    <t>ベース謝金金額（消費税込み・源泉所得税徴収前金額）2</t>
    <phoneticPr fontId="1"/>
  </si>
  <si>
    <t>コミッションを0%にしたことでベース基準金額を10'%値下げ</t>
    <rPh sb="18" eb="22">
      <t>キジュンキンガク</t>
    </rPh>
    <rPh sb="27" eb="29">
      <t>ネサ</t>
    </rPh>
    <phoneticPr fontId="1"/>
  </si>
  <si>
    <t>元（2026年タリフ）のベース請求金額（税別）</t>
    <rPh sb="0" eb="1">
      <t>モト</t>
    </rPh>
    <rPh sb="6" eb="7">
      <t>ネン</t>
    </rPh>
    <rPh sb="15" eb="19">
      <t>セイキュウキンガク</t>
    </rPh>
    <rPh sb="20" eb="22">
      <t>ゼイベツ</t>
    </rPh>
    <phoneticPr fontId="1"/>
  </si>
  <si>
    <t>元（2026年タリフ）のベース謝金金額（消費税込み・源泉所得税徴収前金額）</t>
    <rPh sb="0" eb="1">
      <t>モト</t>
    </rPh>
    <rPh sb="6" eb="7">
      <t>ネン</t>
    </rPh>
    <rPh sb="15" eb="17">
      <t>シャキン</t>
    </rPh>
    <phoneticPr fontId="1"/>
  </si>
  <si>
    <t>ガイドグレード加算金額（請求金額）</t>
    <rPh sb="12" eb="14">
      <t>セイキュウ</t>
    </rPh>
    <phoneticPr fontId="1"/>
  </si>
  <si>
    <t>ツアー日程</t>
    <rPh sb="3" eb="5">
      <t>ニッテイ</t>
    </rPh>
    <phoneticPr fontId="1"/>
  </si>
  <si>
    <t>ニューイヤー加算（1/2-1/3）（ベース請求金額*0.2）</t>
    <phoneticPr fontId="1"/>
  </si>
  <si>
    <t>ニューイヤー加算（1/1）（+10,000円）</t>
    <rPh sb="21" eb="22">
      <t>エン</t>
    </rPh>
    <phoneticPr fontId="1"/>
  </si>
  <si>
    <t>ラストミニッツ加算
（2日前：ベース請求金額*0.1、
前日:ベース請求金額*0.15、
当日：ベース請求金額*0.25）</t>
    <rPh sb="7" eb="9">
      <t>カサン</t>
    </rPh>
    <rPh sb="12" eb="13">
      <t>ニチ</t>
    </rPh>
    <rPh sb="13" eb="14">
      <t>マエ</t>
    </rPh>
    <rPh sb="28" eb="30">
      <t>ゼンジツ</t>
    </rPh>
    <rPh sb="45" eb="47">
      <t>トウジツ</t>
    </rPh>
    <phoneticPr fontId="1"/>
  </si>
  <si>
    <t>事前ミーティング加算（3,000円/1時間）</t>
    <rPh sb="0" eb="2">
      <t>ジゼン</t>
    </rPh>
    <rPh sb="8" eb="10">
      <t>カサン</t>
    </rPh>
    <rPh sb="16" eb="17">
      <t>エン</t>
    </rPh>
    <rPh sb="19" eb="21">
      <t>ジカン</t>
    </rPh>
    <phoneticPr fontId="1"/>
  </si>
  <si>
    <t>ガイド派遣料（税別）</t>
    <rPh sb="3" eb="5">
      <t>ハケン</t>
    </rPh>
    <rPh sb="5" eb="6">
      <t>リョウ</t>
    </rPh>
    <rPh sb="7" eb="9">
      <t>ゼイベツ</t>
    </rPh>
    <phoneticPr fontId="1"/>
  </si>
  <si>
    <t>ガイド派遣料（税込）</t>
    <rPh sb="8" eb="9">
      <t>コ</t>
    </rPh>
    <phoneticPr fontId="1"/>
  </si>
  <si>
    <t>10/8 成田迎え</t>
    <rPh sb="5" eb="7">
      <t>ナリタ</t>
    </rPh>
    <rPh sb="7" eb="8">
      <t>ムカ</t>
    </rPh>
    <phoneticPr fontId="1"/>
  </si>
  <si>
    <t>10/10 箱根from都内</t>
    <rPh sb="6" eb="8">
      <t>ハコネ</t>
    </rPh>
    <rPh sb="12" eb="14">
      <t>トナイ</t>
    </rPh>
    <phoneticPr fontId="1"/>
  </si>
  <si>
    <t>10/11 日光from都内</t>
    <rPh sb="6" eb="8">
      <t>ニッコウ</t>
    </rPh>
    <rPh sb="12" eb="14">
      <t>トナイ</t>
    </rPh>
    <phoneticPr fontId="1"/>
  </si>
  <si>
    <t>10/12 東京駅送り</t>
    <rPh sb="6" eb="9">
      <t>トウキョウエキ</t>
    </rPh>
    <rPh sb="9" eb="10">
      <t>オク</t>
    </rPh>
    <phoneticPr fontId="1"/>
  </si>
  <si>
    <t>10/12　京都駅迎え</t>
    <rPh sb="6" eb="9">
      <t>キョウトエキ</t>
    </rPh>
    <rPh sb="9" eb="10">
      <t>ムカ</t>
    </rPh>
    <phoneticPr fontId="1"/>
  </si>
  <si>
    <t>10/13 京都</t>
    <rPh sb="6" eb="8">
      <t>キョウト</t>
    </rPh>
    <phoneticPr fontId="1"/>
  </si>
  <si>
    <t>10/9 都内</t>
    <rPh sb="5" eb="7">
      <t>トナイ</t>
    </rPh>
    <phoneticPr fontId="1"/>
  </si>
  <si>
    <t>10/14 奈良from京都</t>
    <rPh sb="6" eb="8">
      <t>ナラ</t>
    </rPh>
    <rPh sb="12" eb="14">
      <t>キョウト</t>
    </rPh>
    <phoneticPr fontId="1"/>
  </si>
  <si>
    <t>10/15 大阪</t>
    <rPh sb="6" eb="8">
      <t>オオサカ</t>
    </rPh>
    <phoneticPr fontId="1"/>
  </si>
  <si>
    <t>10/16 広島・宮島from大阪</t>
    <rPh sb="6" eb="8">
      <t>ヒロシマ</t>
    </rPh>
    <rPh sb="9" eb="11">
      <t>ミヤジマ</t>
    </rPh>
    <rPh sb="15" eb="17">
      <t>オオサカ</t>
    </rPh>
    <phoneticPr fontId="1"/>
  </si>
  <si>
    <t>10/17 関空送り</t>
    <rPh sb="6" eb="8">
      <t>カンクウ</t>
    </rPh>
    <rPh sb="8" eb="9">
      <t>オク</t>
    </rPh>
    <phoneticPr fontId="1"/>
  </si>
  <si>
    <t>E：英語</t>
  </si>
  <si>
    <t>FIT</t>
  </si>
  <si>
    <t>Regular Season</t>
  </si>
  <si>
    <t>Peak Season</t>
  </si>
  <si>
    <t>関東</t>
  </si>
  <si>
    <t>関西</t>
  </si>
  <si>
    <t>Developing</t>
  </si>
  <si>
    <t>Advanced</t>
  </si>
  <si>
    <t>Excellent</t>
  </si>
  <si>
    <t>（円/税込）</t>
    <rPh sb="4" eb="5">
      <t>コ</t>
    </rPh>
    <phoneticPr fontId="1"/>
  </si>
  <si>
    <t>（円/税別）</t>
    <phoneticPr fontId="1"/>
  </si>
  <si>
    <t>2日前</t>
  </si>
  <si>
    <r>
      <t>ガイドグレード加算（ベース請求金額*係数）</t>
    </r>
    <r>
      <rPr>
        <b/>
        <sz val="11"/>
        <color rgb="FFFF0000"/>
        <rFont val="游ゴシック"/>
        <family val="3"/>
        <charset val="128"/>
        <scheme val="minor"/>
      </rPr>
      <t xml:space="preserve"> </t>
    </r>
    <r>
      <rPr>
        <b/>
        <sz val="11"/>
        <color theme="1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>Developing:-0.15
Standard:0
Advanced:0.15
Excellent:0.4
Premium:0.7
Elite:1</t>
    </r>
    <rPh sb="7" eb="9">
      <t>カサン</t>
    </rPh>
    <rPh sb="13" eb="15">
      <t>セイキュウ</t>
    </rPh>
    <rPh sb="18" eb="20">
      <t>ケイスウ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</si>
</sst>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3" borderId="1" xfId="0" applyFont="1" applyFill="1" applyBorder="1">
      <alignment vertical="center"/>
    </xf>
    <xf numFmtId="3" fontId="0" fillId="3" borderId="1" xfId="0" applyNumberFormat="1" applyFill="1" applyBorder="1">
      <alignment vertical="center"/>
    </xf>
    <xf numFmtId="0" fontId="2" fillId="4" borderId="1" xfId="0" applyFont="1" applyFill="1" applyBorder="1">
      <alignment vertical="center"/>
    </xf>
    <xf numFmtId="0" fontId="0" fillId="4" borderId="1" xfId="0" applyFill="1" applyBorder="1" applyAlignment="1">
      <alignment horizontal="right" vertical="center"/>
    </xf>
    <xf numFmtId="3" fontId="0" fillId="4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2" fillId="5" borderId="2" xfId="0" applyFont="1" applyFill="1" applyBorder="1">
      <alignment vertical="center"/>
    </xf>
    <xf numFmtId="0" fontId="0" fillId="5" borderId="2" xfId="0" applyFill="1" applyBorder="1" applyAlignment="1">
      <alignment horizontal="center" vertical="center"/>
    </xf>
    <xf numFmtId="0" fontId="0" fillId="5" borderId="2" xfId="0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0" fillId="6" borderId="5" xfId="0" applyFill="1" applyBorder="1">
      <alignment vertical="center"/>
    </xf>
    <xf numFmtId="0" fontId="0" fillId="6" borderId="1" xfId="0" applyFill="1" applyBorder="1">
      <alignment vertical="center"/>
    </xf>
    <xf numFmtId="0" fontId="0" fillId="6" borderId="1" xfId="0" applyFill="1" applyBorder="1" applyAlignment="1">
      <alignment vertical="center" wrapText="1"/>
    </xf>
    <xf numFmtId="38" fontId="6" fillId="4" borderId="1" xfId="1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0" fillId="4" borderId="4" xfId="0" applyFill="1" applyBorder="1">
      <alignment vertical="center"/>
    </xf>
    <xf numFmtId="38" fontId="7" fillId="4" borderId="1" xfId="1" applyFont="1" applyFill="1" applyBorder="1" applyAlignment="1">
      <alignment horizontal="center" vertical="center"/>
    </xf>
    <xf numFmtId="38" fontId="2" fillId="4" borderId="1" xfId="1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0" fillId="7" borderId="5" xfId="0" applyFill="1" applyBorder="1">
      <alignment vertical="center"/>
    </xf>
    <xf numFmtId="0" fontId="0" fillId="7" borderId="1" xfId="0" applyFill="1" applyBorder="1">
      <alignment vertical="center"/>
    </xf>
    <xf numFmtId="0" fontId="0" fillId="7" borderId="1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38" fontId="0" fillId="0" borderId="1" xfId="1" applyFont="1" applyBorder="1">
      <alignment vertical="center"/>
    </xf>
    <xf numFmtId="38" fontId="0" fillId="0" borderId="2" xfId="1" applyFont="1" applyBorder="1">
      <alignment vertical="center"/>
    </xf>
    <xf numFmtId="38" fontId="0" fillId="7" borderId="1" xfId="1" applyFont="1" applyFill="1" applyBorder="1">
      <alignment vertical="center"/>
    </xf>
    <xf numFmtId="38" fontId="0" fillId="0" borderId="1" xfId="1" applyFont="1" applyBorder="1" applyAlignment="1">
      <alignment vertical="center" wrapText="1"/>
    </xf>
    <xf numFmtId="38" fontId="0" fillId="6" borderId="1" xfId="1" applyFont="1" applyFill="1" applyBorder="1">
      <alignment vertical="center"/>
    </xf>
    <xf numFmtId="0" fontId="0" fillId="8" borderId="5" xfId="0" applyFill="1" applyBorder="1">
      <alignment vertical="center"/>
    </xf>
    <xf numFmtId="0" fontId="0" fillId="8" borderId="1" xfId="0" applyFill="1" applyBorder="1">
      <alignment vertical="center"/>
    </xf>
    <xf numFmtId="38" fontId="0" fillId="8" borderId="1" xfId="1" applyFont="1" applyFill="1" applyBorder="1">
      <alignment vertical="center"/>
    </xf>
    <xf numFmtId="0" fontId="0" fillId="8" borderId="1" xfId="0" applyFill="1" applyBorder="1" applyAlignment="1">
      <alignment vertical="center" wrapText="1"/>
    </xf>
    <xf numFmtId="38" fontId="6" fillId="4" borderId="1" xfId="1" applyFont="1" applyFill="1" applyBorder="1" applyAlignment="1">
      <alignment horizontal="center" vertical="center" wrapText="1"/>
    </xf>
    <xf numFmtId="0" fontId="0" fillId="0" borderId="1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3" fontId="2" fillId="4" borderId="1" xfId="0" applyNumberFormat="1" applyFont="1" applyFill="1" applyBorder="1" applyAlignment="1">
      <alignment horizontal="right" vertical="center"/>
    </xf>
    <xf numFmtId="38" fontId="2" fillId="2" borderId="1" xfId="1" applyFont="1" applyFill="1" applyBorder="1">
      <alignment vertical="center"/>
    </xf>
    <xf numFmtId="38" fontId="0" fillId="2" borderId="1" xfId="1" applyFont="1" applyFill="1" applyBorder="1" applyAlignment="1">
      <alignment horizontal="center" vertical="center"/>
    </xf>
    <xf numFmtId="0" fontId="0" fillId="0" borderId="0" xfId="0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99"/>
      <color rgb="FFFF9999"/>
      <color rgb="FFFFCC66"/>
      <color rgb="FFFFFF66"/>
      <color rgb="FF66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91960B-758C-4D0A-B4CE-D74DF05585CA}" name="謝金請求金額タリフ" displayName="謝金請求金額タリフ" ref="A2:K434" totalsRowShown="0" headerRowDxfId="24" headerRowBorderDxfId="23" tableBorderDxfId="22" totalsRowBorderDxfId="21">
  <autoFilter ref="A2:K434" xr:uid="{5591960B-758C-4D0A-B4CE-D74DF05585CA}"/>
  <tableColumns count="11">
    <tableColumn id="1" xr3:uid="{44CF03F5-45BC-4280-823F-0876C1E40C52}" name="言語" dataDxfId="20"/>
    <tableColumn id="2" xr3:uid="{4EF2E510-FA3B-4960-B2D8-8C5124BA5FE0}" name="FIT/団体" dataDxfId="19"/>
    <tableColumn id="3" xr3:uid="{7D9E7E6F-DC78-40AF-9178-1F6F71D1D1B4}" name="エリア" dataDxfId="18"/>
    <tableColumn id="4" xr3:uid="{C82E0223-0765-47BB-9B0D-06F16A769D51}" name="シーズン" dataDxfId="17"/>
    <tableColumn id="8" xr3:uid="{70170243-40D4-4FBD-9CBD-F856763A7C93}" name="時間下限" dataDxfId="16"/>
    <tableColumn id="5" xr3:uid="{CD9C8314-7C4D-4DD1-9467-03E7569CDEC6}" name="時間上限" dataDxfId="15"/>
    <tableColumn id="11" xr3:uid="{6F6685BA-C1A8-44A5-8184-DD1BE3EB05A5}" name="元（2026年タリフ）のベース請求金額（税別）" dataDxfId="14" dataCellStyle="桁区切り"/>
    <tableColumn id="6" xr3:uid="{39A061D1-38AA-47E2-9F40-F54BA9F06EC4}" name="ベース請求金額（税別）" dataDxfId="13" dataCellStyle="桁区切り">
      <calculatedColumnFormula>謝金請求金額タリフ[[#This Row],[元（2026年タリフ）のベース請求金額（税別）]]*0.9</calculatedColumnFormula>
    </tableColumn>
    <tableColumn id="7" xr3:uid="{30A6AC85-D26B-44C0-BDC9-1B7292640E0B}" name="元（2026年タリフ）のベース謝金金額（消費税込み・源泉所得税徴収前金額）" dataDxfId="12" dataCellStyle="桁区切り"/>
    <tableColumn id="12" xr3:uid="{DBAD23BD-258A-4FA2-A7F7-FD872388AEF4}" name="ベース謝金金額（消費税込み・源泉所得税徴収前金額）2" dataDxfId="11" dataCellStyle="桁区切り">
      <calculatedColumnFormula>謝金請求金額タリフ[[#This Row],[ベース請求金額（税別）]]*0.75*1.1</calculatedColumnFormula>
    </tableColumn>
    <tableColumn id="9" xr3:uid="{742EEE43-C85F-4547-9F6E-C0922254677E}" name="謝金金額適用時間" dataDxfId="1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7EE2A-8DC5-4461-BBC9-90CD0F48BBC8}">
  <dimension ref="A1:X22"/>
  <sheetViews>
    <sheetView tabSelected="1" zoomScale="80" zoomScaleNormal="80" workbookViewId="0">
      <pane ySplit="1" topLeftCell="A2" activePane="bottomLeft" state="frozen"/>
      <selection pane="bottomLeft" activeCell="W10" sqref="W10"/>
    </sheetView>
  </sheetViews>
  <sheetFormatPr defaultRowHeight="18.75" outlineLevelRow="1" x14ac:dyDescent="0.4"/>
  <cols>
    <col min="1" max="1" width="48.875" customWidth="1"/>
    <col min="2" max="2" width="19.25" customWidth="1"/>
    <col min="3" max="3" width="17.875" customWidth="1"/>
    <col min="4" max="4" width="19.125" bestFit="1" customWidth="1"/>
    <col min="5" max="5" width="20" bestFit="1" customWidth="1"/>
    <col min="6" max="6" width="17.75" bestFit="1" customWidth="1"/>
    <col min="7" max="7" width="19.375" bestFit="1" customWidth="1"/>
    <col min="8" max="8" width="11.375" bestFit="1" customWidth="1"/>
    <col min="9" max="9" width="20" bestFit="1" customWidth="1"/>
    <col min="10" max="10" width="11.375" bestFit="1" customWidth="1"/>
    <col min="11" max="11" width="26.375" bestFit="1" customWidth="1"/>
    <col min="12" max="12" width="15.625" bestFit="1" customWidth="1"/>
    <col min="13" max="22" width="9.375" hidden="1" customWidth="1"/>
    <col min="23" max="23" width="12.625" customWidth="1"/>
    <col min="24" max="24" width="25.625" customWidth="1"/>
  </cols>
  <sheetData>
    <row r="1" spans="1:23" ht="20.25" thickBot="1" x14ac:dyDescent="0.45">
      <c r="A1" s="23" t="s">
        <v>48</v>
      </c>
      <c r="B1" s="42" t="s">
        <v>55</v>
      </c>
      <c r="C1" s="42" t="s">
        <v>61</v>
      </c>
      <c r="D1" s="42" t="s">
        <v>56</v>
      </c>
      <c r="E1" s="42" t="s">
        <v>57</v>
      </c>
      <c r="F1" s="42" t="s">
        <v>58</v>
      </c>
      <c r="G1" s="42" t="s">
        <v>59</v>
      </c>
      <c r="H1" s="42" t="s">
        <v>60</v>
      </c>
      <c r="I1" s="42" t="s">
        <v>62</v>
      </c>
      <c r="J1" s="42" t="s">
        <v>63</v>
      </c>
      <c r="K1" s="42" t="s">
        <v>64</v>
      </c>
      <c r="L1" s="42" t="s">
        <v>65</v>
      </c>
      <c r="M1" s="42"/>
      <c r="N1" s="42"/>
      <c r="O1" s="42"/>
      <c r="P1" s="42"/>
      <c r="Q1" s="42"/>
      <c r="R1" s="42"/>
      <c r="S1" s="42"/>
      <c r="T1" s="42"/>
      <c r="U1" s="42"/>
      <c r="V1" s="42"/>
      <c r="W1" s="24"/>
    </row>
    <row r="2" spans="1:23" x14ac:dyDescent="0.4">
      <c r="A2" s="13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5"/>
    </row>
    <row r="3" spans="1:23" x14ac:dyDescent="0.4">
      <c r="A3" s="2" t="s">
        <v>13</v>
      </c>
      <c r="B3" s="43" t="s">
        <v>66</v>
      </c>
      <c r="C3" s="43" t="s">
        <v>66</v>
      </c>
      <c r="D3" s="43" t="s">
        <v>66</v>
      </c>
      <c r="E3" s="43" t="s">
        <v>66</v>
      </c>
      <c r="F3" s="43" t="s">
        <v>66</v>
      </c>
      <c r="G3" s="43" t="s">
        <v>66</v>
      </c>
      <c r="H3" s="43" t="s">
        <v>66</v>
      </c>
      <c r="I3" s="43" t="s">
        <v>66</v>
      </c>
      <c r="J3" s="43" t="s">
        <v>66</v>
      </c>
      <c r="K3" s="43" t="s">
        <v>66</v>
      </c>
      <c r="L3" s="43" t="s">
        <v>66</v>
      </c>
      <c r="M3" s="43"/>
      <c r="N3" s="43"/>
      <c r="O3" s="43"/>
      <c r="P3" s="43"/>
      <c r="Q3" s="43"/>
      <c r="R3" s="43"/>
      <c r="S3" s="43"/>
      <c r="T3" s="43"/>
      <c r="U3" s="43"/>
      <c r="V3" s="43"/>
      <c r="W3" s="11"/>
    </row>
    <row r="4" spans="1:23" x14ac:dyDescent="0.4">
      <c r="A4" s="2" t="s">
        <v>14</v>
      </c>
      <c r="B4" s="43" t="s">
        <v>67</v>
      </c>
      <c r="C4" s="43" t="s">
        <v>67</v>
      </c>
      <c r="D4" s="43" t="s">
        <v>67</v>
      </c>
      <c r="E4" s="43" t="s">
        <v>67</v>
      </c>
      <c r="F4" s="43" t="s">
        <v>67</v>
      </c>
      <c r="G4" s="43" t="s">
        <v>67</v>
      </c>
      <c r="H4" s="43" t="s">
        <v>67</v>
      </c>
      <c r="I4" s="43" t="s">
        <v>67</v>
      </c>
      <c r="J4" s="43" t="s">
        <v>67</v>
      </c>
      <c r="K4" s="43" t="s">
        <v>67</v>
      </c>
      <c r="L4" s="43" t="s">
        <v>67</v>
      </c>
      <c r="M4" s="43"/>
      <c r="N4" s="43"/>
      <c r="O4" s="49"/>
      <c r="P4" s="43"/>
      <c r="Q4" s="43"/>
      <c r="R4" s="43"/>
      <c r="S4" s="43"/>
      <c r="T4" s="43"/>
      <c r="U4" s="43"/>
      <c r="V4" s="43"/>
      <c r="W4" s="11"/>
    </row>
    <row r="5" spans="1:23" ht="72" x14ac:dyDescent="0.4">
      <c r="A5" s="3" t="s">
        <v>19</v>
      </c>
      <c r="B5" s="44" t="s">
        <v>68</v>
      </c>
      <c r="C5" s="44" t="s">
        <v>68</v>
      </c>
      <c r="D5" s="44" t="s">
        <v>69</v>
      </c>
      <c r="E5" s="44" t="s">
        <v>69</v>
      </c>
      <c r="F5" s="44" t="s">
        <v>69</v>
      </c>
      <c r="G5" s="44" t="s">
        <v>69</v>
      </c>
      <c r="H5" s="44" t="s">
        <v>69</v>
      </c>
      <c r="I5" s="44" t="s">
        <v>69</v>
      </c>
      <c r="J5" s="44" t="s">
        <v>69</v>
      </c>
      <c r="K5" s="44" t="s">
        <v>69</v>
      </c>
      <c r="L5" s="44" t="s">
        <v>69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11"/>
    </row>
    <row r="6" spans="1:23" ht="90" x14ac:dyDescent="0.4">
      <c r="A6" s="3" t="s">
        <v>18</v>
      </c>
      <c r="B6" s="43" t="s">
        <v>70</v>
      </c>
      <c r="C6" s="43" t="s">
        <v>70</v>
      </c>
      <c r="D6" s="43" t="s">
        <v>70</v>
      </c>
      <c r="E6" s="43" t="s">
        <v>70</v>
      </c>
      <c r="F6" s="43" t="s">
        <v>70</v>
      </c>
      <c r="G6" s="43" t="s">
        <v>71</v>
      </c>
      <c r="H6" s="43" t="s">
        <v>71</v>
      </c>
      <c r="I6" s="43" t="s">
        <v>71</v>
      </c>
      <c r="J6" s="43" t="s">
        <v>71</v>
      </c>
      <c r="K6" s="43" t="s">
        <v>71</v>
      </c>
      <c r="L6" s="43" t="s">
        <v>71</v>
      </c>
      <c r="M6" s="43"/>
      <c r="N6" s="43"/>
      <c r="O6" s="43"/>
      <c r="P6" s="43"/>
      <c r="Q6" s="43"/>
      <c r="R6" s="43"/>
      <c r="S6" s="43"/>
      <c r="T6" s="43"/>
      <c r="U6" s="43"/>
      <c r="V6" s="43"/>
      <c r="W6" s="11"/>
    </row>
    <row r="7" spans="1:23" x14ac:dyDescent="0.4">
      <c r="A7" s="2" t="s">
        <v>12</v>
      </c>
      <c r="B7" s="43">
        <v>3</v>
      </c>
      <c r="C7" s="43">
        <v>8</v>
      </c>
      <c r="D7" s="43">
        <v>10</v>
      </c>
      <c r="E7" s="43">
        <v>12</v>
      </c>
      <c r="F7" s="43">
        <v>1</v>
      </c>
      <c r="G7" s="43">
        <v>1</v>
      </c>
      <c r="H7" s="43">
        <v>8</v>
      </c>
      <c r="I7" s="43">
        <v>10</v>
      </c>
      <c r="J7" s="43">
        <v>8</v>
      </c>
      <c r="K7" s="43">
        <v>12</v>
      </c>
      <c r="L7" s="43">
        <v>3</v>
      </c>
      <c r="M7" s="43"/>
      <c r="N7" s="43"/>
      <c r="O7" s="43"/>
      <c r="P7" s="43"/>
      <c r="Q7" s="43"/>
      <c r="R7" s="43"/>
      <c r="S7" s="43"/>
      <c r="T7" s="43"/>
      <c r="U7" s="43"/>
      <c r="V7" s="43"/>
      <c r="W7" s="9"/>
    </row>
    <row r="8" spans="1:23" x14ac:dyDescent="0.4">
      <c r="A8" s="8" t="s">
        <v>9</v>
      </c>
      <c r="B8" s="22" cm="1">
        <f t="array" ref="B8">IFERROR(
  INDEX(
    謝金請求金額タリフ[ベース請求金額（税別）],
    MATCH(
      1,
      (謝金請求金額タリフ[言語]=B3) *
      (謝金請求金額タリフ[FIT/団体]=B4) *
      (謝金請求金額タリフ[シーズン]=B5) *
      (謝金請求金額タリフ[エリア]=B6) *
      (謝金請求金額タリフ[時間下限]&lt;B7) *
      (謝金請求金額タリフ[時間上限]&gt;=B7),
      0
    )
  ),
  "0"
)</f>
        <v>12600</v>
      </c>
      <c r="C8" s="41" cm="1">
        <f t="array" ref="C8">IFERROR(
  INDEX(
    謝金請求金額タリフ[ベース請求金額（税別）],
    MATCH(
      1,
      (謝金請求金額タリフ[言語]=C3) *
      (謝金請求金額タリフ[FIT/団体]=C4) *
      (謝金請求金額タリフ[シーズン]=C5) *
      (謝金請求金額タリフ[エリア]=C6) *
      (謝金請求金額タリフ[時間下限]&lt;C7) *
      (謝金請求金額タリフ[時間上限]&gt;=C7),
      0
    )
  ),
  "0"
)</f>
        <v>26100</v>
      </c>
      <c r="D8" s="41" cm="1">
        <f t="array" ref="D8">IFERROR(
  INDEX(
    謝金請求金額タリフ[ベース請求金額（税別）],
    MATCH(
      1,
      (謝金請求金額タリフ[言語]=D3) *
      (謝金請求金額タリフ[FIT/団体]=D4) *
      (謝金請求金額タリフ[シーズン]=D5) *
      (謝金請求金額タリフ[エリア]=D6) *
      (謝金請求金額タリフ[時間下限]&lt;D7) *
      (謝金請求金額タリフ[時間上限]&gt;=D7),
      0
    )
  ),
  "0"
)</f>
        <v>37800</v>
      </c>
      <c r="E8" s="41" cm="1">
        <f t="array" ref="E8">IFERROR(
  INDEX(
    謝金請求金額タリフ[ベース請求金額（税別）],
    MATCH(
      1,
      (謝金請求金額タリフ[言語]=E3) *
      (謝金請求金額タリフ[FIT/団体]=E4) *
      (謝金請求金額タリフ[シーズン]=E5) *
      (謝金請求金額タリフ[エリア]=E6) *
      (謝金請求金額タリフ[時間下限]&lt;E7) *
      (謝金請求金額タリフ[時間上限]&gt;=E7),
      0
    )
  ),
  "0"
)</f>
        <v>43200</v>
      </c>
      <c r="F8" s="41" cm="1">
        <f t="array" ref="F8">IFERROR(
  INDEX(
    謝金請求金額タリフ[ベース請求金額（税別）],
    MATCH(
      1,
      (謝金請求金額タリフ[言語]=F3) *
      (謝金請求金額タリフ[FIT/団体]=F4) *
      (謝金請求金額タリフ[シーズン]=F5) *
      (謝金請求金額タリフ[エリア]=F6) *
      (謝金請求金額タリフ[時間下限]&lt;F7) *
      (謝金請求金額タリフ[時間上限]&gt;=F7),
      0
    )
  ),
  "0"
)</f>
        <v>15300</v>
      </c>
      <c r="G8" s="41" cm="1">
        <f t="array" ref="G8">IFERROR(
  INDEX(
    謝金請求金額タリフ[ベース請求金額（税別）],
    MATCH(
      1,
      (謝金請求金額タリフ[言語]=G3) *
      (謝金請求金額タリフ[FIT/団体]=G4) *
      (謝金請求金額タリフ[シーズン]=G5) *
      (謝金請求金額タリフ[エリア]=G6) *
      (謝金請求金額タリフ[時間下限]&lt;G7) *
      (謝金請求金額タリフ[時間上限]&gt;=G7),
      0
    )
  ),
  "0"
)</f>
        <v>18000</v>
      </c>
      <c r="H8" s="41" cm="1">
        <f t="array" ref="H8">IFERROR(
  INDEX(
    謝金請求金額タリフ[ベース請求金額（税別）],
    MATCH(
      1,
      (謝金請求金額タリフ[言語]=H3) *
      (謝金請求金額タリフ[FIT/団体]=H4) *
      (謝金請求金額タリフ[シーズン]=H5) *
      (謝金請求金額タリフ[エリア]=H6) *
      (謝金請求金額タリフ[時間下限]&lt;H7) *
      (謝金請求金額タリフ[時間上限]&gt;=H7),
      0
    )
  ),
  "0"
)</f>
        <v>36900</v>
      </c>
      <c r="I8" s="22" cm="1">
        <f t="array" ref="I8">IFERROR(
  INDEX(
    謝金請求金額タリフ[ベース請求金額（税別）],
    MATCH(
      1,
      (謝金請求金額タリフ[言語]=I3) *
      (謝金請求金額タリフ[FIT/団体]=I4) *
      (謝金請求金額タリフ[シーズン]=I5) *
      (謝金請求金額タリフ[エリア]=I6) *
      (謝金請求金額タリフ[時間下限]&lt;I7) *
      (謝金請求金額タリフ[時間上限]&gt;=I7),
      0
    )
  ),
  "0"
)</f>
        <v>44100</v>
      </c>
      <c r="J8" s="22" cm="1">
        <f t="array" ref="J8">IFERROR(
  INDEX(
    謝金請求金額タリフ[ベース請求金額（税別）],
    MATCH(
      1,
      (謝金請求金額タリフ[言語]=J3) *
      (謝金請求金額タリフ[FIT/団体]=J4) *
      (謝金請求金額タリフ[シーズン]=J5) *
      (謝金請求金額タリフ[エリア]=J6) *
      (謝金請求金額タリフ[時間下限]&lt;J7) *
      (謝金請求金額タリフ[時間上限]&gt;=J7),
      0
    )
  ),
  "0"
)</f>
        <v>36900</v>
      </c>
      <c r="K8" s="22" cm="1">
        <f t="array" ref="K8">IFERROR(
  INDEX(
    謝金請求金額タリフ[ベース請求金額（税別）],
    MATCH(
      1,
      (謝金請求金額タリフ[言語]=K3) *
      (謝金請求金額タリフ[FIT/団体]=K4) *
      (謝金請求金額タリフ[シーズン]=K5) *
      (謝金請求金額タリフ[エリア]=K6) *
      (謝金請求金額タリフ[時間下限]&lt;K7) *
      (謝金請求金額タリフ[時間上限]&gt;=K7),
      0
    )
  ),
  "0"
)</f>
        <v>50400</v>
      </c>
      <c r="L8" s="22" cm="1">
        <f t="array" ref="L8">IFERROR(
  INDEX(
    謝金請求金額タリフ[ベース請求金額（税別）],
    MATCH(
      1,
      (謝金請求金額タリフ[言語]=L3) *
      (謝金請求金額タリフ[FIT/団体]=L4) *
      (謝金請求金額タリフ[シーズン]=L5) *
      (謝金請求金額タリフ[エリア]=L6) *
      (謝金請求金額タリフ[時間下限]&lt;L7) *
      (謝金請求金額タリフ[時間上限]&gt;=L7),
      0
    )
  ),
  "0"
)</f>
        <v>18000</v>
      </c>
      <c r="M8" s="22" t="str" cm="1">
        <f t="array" ref="M8">IFERROR(
  INDEX(
    謝金請求金額タリフ[ベース請求金額（税別）],
    MATCH(
      1,
      (謝金請求金額タリフ[言語]=M3) *
      (謝金請求金額タリフ[FIT/団体]=M4) *
      (謝金請求金額タリフ[シーズン]=M5) *
      (謝金請求金額タリフ[エリア]=M6) *
      (謝金請求金額タリフ[時間下限]&lt;M7) *
      (謝金請求金額タリフ[時間上限]&gt;=M7),
      0
    )
  ),
  "0"
)</f>
        <v>0</v>
      </c>
      <c r="N8" s="22" t="str" cm="1">
        <f t="array" ref="N8">IFERROR(
  INDEX(
    謝金請求金額タリフ[ベース請求金額（税別）],
    MATCH(
      1,
      (謝金請求金額タリフ[言語]=N3) *
      (謝金請求金額タリフ[FIT/団体]=#REF!) *
      (謝金請求金額タリフ[シーズン]=N5) *
      (謝金請求金額タリフ[エリア]=N6) *
      (謝金請求金額タリフ[時間下限]&lt;N7) *
      (謝金請求金額タリフ[時間上限]&gt;=N7),
      0
    )
  ),
  "0"
)</f>
        <v>0</v>
      </c>
      <c r="O8" s="22" t="str" cm="1">
        <f t="array" ref="O8">IFERROR(
  INDEX(
    謝金請求金額タリフ[ベース請求金額（税別）],
    MATCH(
      1,
      (謝金請求金額タリフ[言語]=O3) *
      (謝金請求金額タリフ[FIT/団体]=N4) *
      (謝金請求金額タリフ[シーズン]=O5) *
      (謝金請求金額タリフ[エリア]=O6) *
      (謝金請求金額タリフ[時間下限]&lt;O7) *
      (謝金請求金額タリフ[時間上限]&gt;=O7),
      0
    )
  ),
  "0"
)</f>
        <v>0</v>
      </c>
      <c r="P8" s="41" t="str" cm="1">
        <f t="array" ref="P8">IFERROR(
  INDEX(
    謝金請求金額タリフ[ベース請求金額（税別）],
    MATCH(
      1,
      (謝金請求金額タリフ[言語]=P3) *
      (謝金請求金額タリフ[FIT/団体]=P4) *
      (謝金請求金額タリフ[シーズン]=P5) *
      (謝金請求金額タリフ[エリア]=P6) *
      (謝金請求金額タリフ[時間下限]&lt;P7) *
      (謝金請求金額タリフ[時間上限]&gt;=P7),
      0
    )
  ),
  "0"
)</f>
        <v>0</v>
      </c>
      <c r="Q8" s="22" t="str" cm="1">
        <f t="array" ref="Q8">IFERROR(
  INDEX(
    謝金請求金額タリフ[ベース請求金額（税別）],
    MATCH(
      1,
      (謝金請求金額タリフ[言語]=Q3) *
      (謝金請求金額タリフ[FIT/団体]=Q4) *
      (謝金請求金額タリフ[シーズン]=Q5) *
      (謝金請求金額タリフ[エリア]=Q6) *
      (謝金請求金額タリフ[時間下限]&lt;Q7) *
      (謝金請求金額タリフ[時間上限]&gt;=Q7),
      0
    )
  ),
  "0"
)</f>
        <v>0</v>
      </c>
      <c r="R8" s="22" t="str" cm="1">
        <f t="array" ref="R8">IFERROR(
  INDEX(
    謝金請求金額タリフ[ベース請求金額（税別）],
    MATCH(
      1,
      (謝金請求金額タリフ[言語]=R3) *
      (謝金請求金額タリフ[FIT/団体]=R4) *
      (謝金請求金額タリフ[シーズン]=R5) *
      (謝金請求金額タリフ[エリア]=R6) *
      (謝金請求金額タリフ[時間下限]&lt;R7) *
      (謝金請求金額タリフ[時間上限]&gt;=R7),
      0
    )
  ),
  "0"
)</f>
        <v>0</v>
      </c>
      <c r="S8" s="22" t="str" cm="1">
        <f t="array" ref="S8">IFERROR(
  INDEX(
    謝金請求金額タリフ[ベース請求金額（税別）],
    MATCH(
      1,
      (謝金請求金額タリフ[言語]=S3) *
      (謝金請求金額タリフ[FIT/団体]=S4) *
      (謝金請求金額タリフ[シーズン]=S5) *
      (謝金請求金額タリフ[エリア]=S6) *
      (謝金請求金額タリフ[時間下限]&lt;S7) *
      (謝金請求金額タリフ[時間上限]&gt;=S7),
      0
    )
  ),
  "0"
)</f>
        <v>0</v>
      </c>
      <c r="T8" s="22" t="str" cm="1">
        <f t="array" ref="T8">IFERROR(
  INDEX(
    謝金請求金額タリフ[ベース請求金額（税別）],
    MATCH(
      1,
      (謝金請求金額タリフ[言語]=T3) *
      (謝金請求金額タリフ[FIT/団体]=T4) *
      (謝金請求金額タリフ[シーズン]=T5) *
      (謝金請求金額タリフ[エリア]=T6) *
      (謝金請求金額タリフ[時間下限]&lt;T7) *
      (謝金請求金額タリフ[時間上限]&gt;=T7),
      0
    )
  ),
  "0"
)</f>
        <v>0</v>
      </c>
      <c r="U8" s="22" t="str" cm="1">
        <f t="array" ref="U8">IFERROR(
  INDEX(
    謝金請求金額タリフ[ベース請求金額（税別）],
    MATCH(
      1,
      (謝金請求金額タリフ[言語]=U3) *
      (謝金請求金額タリフ[FIT/団体]=U4) *
      (謝金請求金額タリフ[シーズン]=U5) *
      (謝金請求金額タリフ[エリア]=U6) *
      (謝金請求金額タリフ[時間下限]&lt;U7) *
      (謝金請求金額タリフ[時間上限]&gt;=U7),
      0
    )
  ),
  "0"
)</f>
        <v>0</v>
      </c>
      <c r="V8" s="22" t="str" cm="1">
        <f t="array" ref="V8">IFERROR(
  INDEX(
    謝金請求金額タリフ[ベース請求金額（税別）],
    MATCH(
      1,
      (謝金請求金額タリフ[言語]=V3) *
      (謝金請求金額タリフ[FIT/団体]=V4) *
      (謝金請求金額タリフ[シーズン]=V5) *
      (謝金請求金額タリフ[エリア]=V6) *
      (謝金請求金額タリフ[時間下限]&lt;V7) *
      (謝金請求金額タリフ[時間上限]&gt;=V7),
      0
    )
  ),
  "0"
)</f>
        <v>0</v>
      </c>
      <c r="W8" s="10"/>
    </row>
    <row r="9" spans="1:23" x14ac:dyDescent="0.4">
      <c r="A9" s="6" t="s">
        <v>10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7"/>
    </row>
    <row r="10" spans="1:23" ht="130.5" x14ac:dyDescent="0.4">
      <c r="A10" s="3" t="s">
        <v>78</v>
      </c>
      <c r="B10" s="45" t="s">
        <v>42</v>
      </c>
      <c r="C10" s="45" t="s">
        <v>73</v>
      </c>
      <c r="D10" s="45" t="s">
        <v>73</v>
      </c>
      <c r="E10" s="45" t="s">
        <v>74</v>
      </c>
      <c r="F10" s="45" t="s">
        <v>72</v>
      </c>
      <c r="G10" s="45" t="s">
        <v>72</v>
      </c>
      <c r="H10" s="45" t="s">
        <v>74</v>
      </c>
      <c r="I10" s="45" t="s">
        <v>73</v>
      </c>
      <c r="J10" s="45" t="s">
        <v>73</v>
      </c>
      <c r="K10" s="45" t="s">
        <v>73</v>
      </c>
      <c r="L10" s="45" t="s">
        <v>42</v>
      </c>
      <c r="M10" s="45" t="s">
        <v>42</v>
      </c>
      <c r="N10" s="45" t="s">
        <v>42</v>
      </c>
      <c r="O10" s="45" t="s">
        <v>42</v>
      </c>
      <c r="P10" s="45" t="s">
        <v>42</v>
      </c>
      <c r="Q10" s="45" t="s">
        <v>42</v>
      </c>
      <c r="R10" s="45" t="s">
        <v>42</v>
      </c>
      <c r="S10" s="45" t="s">
        <v>42</v>
      </c>
      <c r="T10" s="45" t="s">
        <v>42</v>
      </c>
      <c r="U10" s="45" t="s">
        <v>42</v>
      </c>
      <c r="V10" s="45" t="s">
        <v>42</v>
      </c>
      <c r="W10" s="10"/>
    </row>
    <row r="11" spans="1:23" x14ac:dyDescent="0.4">
      <c r="A11" s="8" t="s">
        <v>47</v>
      </c>
      <c r="B11" s="25" cm="1">
        <f t="array" ref="B11">_xlfn.IFS(
B10="Developing", B8* -0.15,
B10="Standard", B8* 0,
B10="Advanced", B8* 0.15,
B10="Excellent", B8* 0.4,
B10="Premium", B8* 0.7,
B10="Elite", B8* 1,
TRUE, ""
)</f>
        <v>0</v>
      </c>
      <c r="C11" s="25" cm="1">
        <f t="array" ref="C11">_xlfn.IFS(
C10="Developing", C8* -0.15,
C10="Standard", C8* 0,
C10="Advanced", C8* 0.15,
C10="Excellent", C8* 0.4,
C10="Premium", C8* 0.7,
C10="Elite", C8* 1,
TRUE, ""
)</f>
        <v>3915</v>
      </c>
      <c r="D11" s="25" cm="1">
        <f t="array" ref="D11">_xlfn.IFS(
D10="Developing", D8* -0.15,
D10="Standard", D8* 0,
D10="Advanced", D8* 0.15,
D10="Excellent", D8* 0.4,
D10="Premium", D8* 0.7,
D10="Elite", D8* 1,
TRUE, ""
)</f>
        <v>5670</v>
      </c>
      <c r="E11" s="25" cm="1">
        <f t="array" ref="E11">_xlfn.IFS(
E10="Developing", E8* -0.15,
E10="Standard", E8* 0,
E10="Advanced", E8* 0.15,
E10="Excellent", E8* 0.4,
E10="Premium", E8* 0.7,
E10="Elite", E8* 1,
TRUE, ""
)</f>
        <v>17280</v>
      </c>
      <c r="F11" s="25" cm="1">
        <f t="array" ref="F11">_xlfn.IFS(
F10="Developing", F8* -0.15,
F10="Standard", F8* 0,
F10="Advanced", F8* 0.15,
F10="Excellent", F8* 0.4,
F10="Premium", F8* 0.7,
F10="Elite", F8* 1,
TRUE, ""
)</f>
        <v>-2295</v>
      </c>
      <c r="G11" s="25" cm="1">
        <f t="array" ref="G11">_xlfn.IFS(
G10="Developing", G8* -0.15,
G10="Standard", G8* 0,
G10="Advanced", G8* 0.15,
G10="Excellent", G8* 0.4,
G10="Premium", G8* 0.7,
G10="Elite", G8* 1,
TRUE, ""
)</f>
        <v>-2700</v>
      </c>
      <c r="H11" s="25" cm="1">
        <f t="array" ref="H11">_xlfn.IFS(
H10="Developing", H8* -0.15,
H10="Standard", H8* 0,
H10="Advanced", H8* 0.15,
H10="Excellent", H8* 0.4,
H10="Premium", H8* 0.7,
H10="Elite", H8* 1,
TRUE, ""
)</f>
        <v>14760</v>
      </c>
      <c r="I11" s="25" cm="1">
        <f t="array" ref="I11">_xlfn.IFS(
I10="Developing", I8* -0.15,
I10="Standard", I8* 0,
I10="Advanced", I8* 0.15,
I10="Excellent", I8* 0.4,
I10="Premium", I8* 0.7,
I10="Elite", I8* 1,
TRUE, ""
)</f>
        <v>6615</v>
      </c>
      <c r="J11" s="25" cm="1">
        <f t="array" ref="J11">_xlfn.IFS(
J10="Developing", J8* -0.15,
J10="Standard", J8* 0,
J10="Advanced", J8* 0.15,
J10="Excellent", J8* 0.4,
J10="Premium", J8* 0.7,
J10="Elite", J8* 1,
TRUE, ""
)</f>
        <v>5535</v>
      </c>
      <c r="K11" s="25" cm="1">
        <f t="array" ref="K11">_xlfn.IFS(
K10="Developing", K8* -0.15,
K10="Standard", K8* 0,
K10="Advanced", K8* 0.15,
K10="Excellent", K8* 0.4,
K10="Premium", K8* 0.7,
K10="Elite", K8* 1,
TRUE, ""
)</f>
        <v>7560</v>
      </c>
      <c r="L11" s="25" cm="1">
        <f t="array" ref="L11">_xlfn.IFS(
L10="Developing", L8* -0.15,
L10="Standard", L8* 0,
L10="Advanced", L8* 0.15,
L10="Excellent", L8* 0.4,
L10="Premium", L8* 0.7,
L10="Elite", L8* 1,
TRUE, ""
)</f>
        <v>0</v>
      </c>
      <c r="M11" s="25" cm="1">
        <f t="array" ref="M11">_xlfn.IFS(
M10="Developing", M8* -0.15,
M10="Standard", M8* 0,
M10="Advanced", M8* 0.15,
M10="Excellent", M8* 0.4,
M10="Premium", M8* 0.7,
M10="Elite", M8* 1,
TRUE, ""
)</f>
        <v>0</v>
      </c>
      <c r="N11" s="25" cm="1">
        <f t="array" ref="N11">_xlfn.IFS(
N10="Developing", N8* -0.15,
N10="Standard", N8* 0,
N10="Advanced", N8* 0.15,
N10="Excellent", N8* 0.4,
N10="Premium", N8* 0.7,
N10="Elite", N8* 1,
TRUE, ""
)</f>
        <v>0</v>
      </c>
      <c r="O11" s="25" cm="1">
        <f t="array" ref="O11">_xlfn.IFS(
O10="Developing", O8* -0.15,
O10="Standard", O8* 0,
O10="Advanced", O8* 0.15,
O10="Excellent", O8* 0.4,
O10="Premium", O8* 0.7,
O10="Elite", O8* 1,
TRUE, ""
)</f>
        <v>0</v>
      </c>
      <c r="P11" s="25" cm="1">
        <f t="array" ref="P11">_xlfn.IFS(
P10="Developing", P8* -0.15,
P10="Standard", P8* 0,
P10="Advanced", P8* 0.15,
P10="Excellent", P8* 0.4,
P10="Premium", P8* 0.7,
P10="Elite", P8* 1,
TRUE, ""
)</f>
        <v>0</v>
      </c>
      <c r="Q11" s="25" cm="1">
        <f t="array" ref="Q11">_xlfn.IFS(
Q10="Developing", Q8* -0.15,
Q10="Standard", Q8* 0,
Q10="Advanced", Q8* 0.15,
Q10="Excellent", Q8* 0.4,
Q10="Premium", Q8* 0.7,
Q10="Elite", Q8* 1,
TRUE, ""
)</f>
        <v>0</v>
      </c>
      <c r="R11" s="25" cm="1">
        <f t="array" ref="R11">_xlfn.IFS(
R10="Developing", R8* -0.15,
R10="Standard", R8* 0,
R10="Advanced", R8* 0.15,
R10="Excellent", R8* 0.4,
R10="Premium", R8* 0.7,
R10="Elite", R8* 1,
TRUE, ""
)</f>
        <v>0</v>
      </c>
      <c r="S11" s="25" cm="1">
        <f t="array" ref="S11">_xlfn.IFS(
S10="Developing", S8* -0.15,
S10="Standard", S8* 0,
S10="Advanced", S8* 0.15,
S10="Excellent", S8* 0.4,
S10="Premium", S8* 0.7,
S10="Elite", S8* 1,
TRUE, ""
)</f>
        <v>0</v>
      </c>
      <c r="T11" s="25" cm="1">
        <f t="array" ref="T11">_xlfn.IFS(
T10="Developing", T8* -0.15,
T10="Standard", T8* 0,
T10="Advanced", T8* 0.15,
T10="Excellent", T8* 0.4,
T10="Premium", T8* 0.7,
T10="Elite", T8* 1,
TRUE, ""
)</f>
        <v>0</v>
      </c>
      <c r="U11" s="25" cm="1">
        <f t="array" ref="U11">_xlfn.IFS(
U10="Developing", U8* -0.15,
U10="Standard", U8* 0,
U10="Advanced", U8* 0.15,
U10="Excellent", U8* 0.4,
U10="Premium", U8* 0.7,
U10="Elite", U8* 1,
TRUE, ""
)</f>
        <v>0</v>
      </c>
      <c r="V11" s="25" cm="1">
        <f t="array" ref="V11">_xlfn.IFS(
V10="Developing", V8* -0.15,
V10="Standard", V8* 0,
V10="Advanced", V8* 0.15,
V10="Excellent", V8* 0.4,
V10="Premium", V8* 0.7,
V10="Elite", V8* 1,
TRUE, ""
)</f>
        <v>0</v>
      </c>
      <c r="W11" s="10"/>
    </row>
    <row r="12" spans="1:23" outlineLevel="1" x14ac:dyDescent="0.4">
      <c r="A12" s="3" t="s">
        <v>52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10"/>
    </row>
    <row r="13" spans="1:23" outlineLevel="1" x14ac:dyDescent="0.4">
      <c r="A13" s="8" t="s">
        <v>26</v>
      </c>
      <c r="B13" s="25" t="str">
        <f t="shared" ref="B13:V13" si="0">IF(ISNUMBER(B12), B12*3000, "")</f>
        <v/>
      </c>
      <c r="C13" s="25" t="str">
        <f t="shared" si="0"/>
        <v/>
      </c>
      <c r="D13" s="25" t="str">
        <f t="shared" si="0"/>
        <v/>
      </c>
      <c r="E13" s="25" t="str">
        <f t="shared" si="0"/>
        <v/>
      </c>
      <c r="F13" s="25" t="str">
        <f t="shared" si="0"/>
        <v/>
      </c>
      <c r="G13" s="25" t="str">
        <f t="shared" si="0"/>
        <v/>
      </c>
      <c r="H13" s="25" t="str">
        <f t="shared" si="0"/>
        <v/>
      </c>
      <c r="I13" s="25" t="str">
        <f t="shared" si="0"/>
        <v/>
      </c>
      <c r="J13" s="25" t="str">
        <f t="shared" si="0"/>
        <v/>
      </c>
      <c r="K13" s="25" t="str">
        <f t="shared" si="0"/>
        <v/>
      </c>
      <c r="L13" s="25" t="str">
        <f t="shared" si="0"/>
        <v/>
      </c>
      <c r="M13" s="25" t="str">
        <f t="shared" si="0"/>
        <v/>
      </c>
      <c r="N13" s="25" t="str">
        <f t="shared" si="0"/>
        <v/>
      </c>
      <c r="O13" s="25" t="str">
        <f t="shared" si="0"/>
        <v/>
      </c>
      <c r="P13" s="25" t="str">
        <f t="shared" si="0"/>
        <v/>
      </c>
      <c r="Q13" s="25" t="str">
        <f t="shared" si="0"/>
        <v/>
      </c>
      <c r="R13" s="25" t="str">
        <f t="shared" si="0"/>
        <v/>
      </c>
      <c r="S13" s="25" t="str">
        <f t="shared" si="0"/>
        <v/>
      </c>
      <c r="T13" s="25" t="str">
        <f t="shared" si="0"/>
        <v/>
      </c>
      <c r="U13" s="25" t="str">
        <f t="shared" si="0"/>
        <v/>
      </c>
      <c r="V13" s="25" t="str">
        <f t="shared" si="0"/>
        <v/>
      </c>
      <c r="W13" s="10"/>
    </row>
    <row r="14" spans="1:23" outlineLevel="1" x14ac:dyDescent="0.4">
      <c r="A14" s="2" t="s">
        <v>37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10"/>
    </row>
    <row r="15" spans="1:23" outlineLevel="1" x14ac:dyDescent="0.4">
      <c r="A15" s="8" t="s">
        <v>27</v>
      </c>
      <c r="B15" s="25" t="str">
        <f>IF(ISNUMBER(B14), B14*4000, "")</f>
        <v/>
      </c>
      <c r="C15" s="25" t="str">
        <f t="shared" ref="C15:V15" si="1">IF(ISNUMBER(C14), C14*4000, "")</f>
        <v/>
      </c>
      <c r="D15" s="25" t="str">
        <f t="shared" si="1"/>
        <v/>
      </c>
      <c r="E15" s="25" t="str">
        <f t="shared" si="1"/>
        <v/>
      </c>
      <c r="F15" s="25" t="str">
        <f t="shared" si="1"/>
        <v/>
      </c>
      <c r="G15" s="25" t="str">
        <f t="shared" si="1"/>
        <v/>
      </c>
      <c r="H15" s="25" t="str">
        <f t="shared" si="1"/>
        <v/>
      </c>
      <c r="I15" s="25" t="str">
        <f t="shared" si="1"/>
        <v/>
      </c>
      <c r="J15" s="25" t="str">
        <f t="shared" si="1"/>
        <v/>
      </c>
      <c r="K15" s="25" t="str">
        <f t="shared" si="1"/>
        <v/>
      </c>
      <c r="L15" s="25" t="str">
        <f t="shared" si="1"/>
        <v/>
      </c>
      <c r="M15" s="25" t="str">
        <f t="shared" si="1"/>
        <v/>
      </c>
      <c r="N15" s="25" t="str">
        <f t="shared" si="1"/>
        <v/>
      </c>
      <c r="O15" s="25" t="str">
        <f t="shared" si="1"/>
        <v/>
      </c>
      <c r="P15" s="25" t="str">
        <f t="shared" si="1"/>
        <v/>
      </c>
      <c r="Q15" s="25" t="str">
        <f t="shared" si="1"/>
        <v/>
      </c>
      <c r="R15" s="25" t="str">
        <f t="shared" si="1"/>
        <v/>
      </c>
      <c r="S15" s="25" t="str">
        <f t="shared" si="1"/>
        <v/>
      </c>
      <c r="T15" s="25" t="str">
        <f t="shared" si="1"/>
        <v/>
      </c>
      <c r="U15" s="25" t="str">
        <f t="shared" si="1"/>
        <v/>
      </c>
      <c r="V15" s="25" t="str">
        <f t="shared" si="1"/>
        <v/>
      </c>
      <c r="W15" s="10"/>
    </row>
    <row r="16" spans="1:23" ht="72" outlineLevel="1" x14ac:dyDescent="0.4">
      <c r="A16" s="3" t="s">
        <v>51</v>
      </c>
      <c r="B16" s="45" t="s">
        <v>77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10"/>
    </row>
    <row r="17" spans="1:24" outlineLevel="1" x14ac:dyDescent="0.4">
      <c r="A17" s="8" t="s">
        <v>28</v>
      </c>
      <c r="B17" s="25" cm="1">
        <f t="array" ref="B17">_xlfn.IFS(
B16="2日前", B8*0.1,
B16="前日", B8*0.15,
B16="当日", B8*0.25,
TRUE, ""
)</f>
        <v>1260</v>
      </c>
      <c r="C17" s="25" t="str" cm="1">
        <f t="array" ref="C17">_xlfn.IFS(
C16="2日前", C8*0.1,
C16="前日", C8*0.15,
C16="当日", C8*0.25,
TRUE, ""
)</f>
        <v/>
      </c>
      <c r="D17" s="25" t="str" cm="1">
        <f t="array" ref="D17">_xlfn.IFS(
D16="2日前", D8*0.1,
D16="前日", D8*0.15,
D16="当日", D8*0.25,
TRUE, ""
)</f>
        <v/>
      </c>
      <c r="E17" s="25" t="str" cm="1">
        <f t="array" ref="E17">_xlfn.IFS(
E16="2日前", E8*0.1,
E16="前日", E8*0.15,
E16="当日", E8*0.25,
TRUE, ""
)</f>
        <v/>
      </c>
      <c r="F17" s="25" t="str" cm="1">
        <f t="array" ref="F17">_xlfn.IFS(
F16="2日前", F8*0.1,
F16="前日", F8*0.15,
F16="当日", F8*0.25,
TRUE, ""
)</f>
        <v/>
      </c>
      <c r="G17" s="25" t="str" cm="1">
        <f t="array" ref="G17">_xlfn.IFS(
G16="2日前", G8*0.1,
G16="前日", G8*0.15,
G16="当日", G8*0.25,
TRUE, ""
)</f>
        <v/>
      </c>
      <c r="H17" s="25" t="str" cm="1">
        <f t="array" ref="H17">_xlfn.IFS(
H16="2日前", H8*0.1,
H16="前日", H8*0.15,
H16="当日", H8*0.25,
TRUE, ""
)</f>
        <v/>
      </c>
      <c r="I17" s="25" t="str" cm="1">
        <f t="array" ref="I17">_xlfn.IFS(
I16="2日前", I8*0.1,
I16="前日", I8*0.15,
I16="当日", I8*0.25,
TRUE, ""
)</f>
        <v/>
      </c>
      <c r="J17" s="25" t="str" cm="1">
        <f t="array" ref="J17">_xlfn.IFS(
J16="2日前", J8*0.1,
J16="前日", J8*0.15,
J16="当日", J8*0.25,
TRUE, ""
)</f>
        <v/>
      </c>
      <c r="K17" s="25" t="str" cm="1">
        <f t="array" ref="K17">_xlfn.IFS(
K16="2日前", K8*0.1,
K16="前日", K8*0.15,
K16="当日", K8*0.25,
TRUE, ""
)</f>
        <v/>
      </c>
      <c r="L17" s="25" t="str" cm="1">
        <f t="array" ref="L17">_xlfn.IFS(
L16="2日前", L8*0.1,
L16="前日", L8*0.15,
L16="当日", L8*0.25,
TRUE, ""
)</f>
        <v/>
      </c>
      <c r="M17" s="25" t="str" cm="1">
        <f t="array" ref="M17">_xlfn.IFS(
M16="2日前", M8*0.1,
M16="前日", M8*0.15,
M16="当日", M8*0.25,
TRUE, ""
)</f>
        <v/>
      </c>
      <c r="N17" s="25" t="str" cm="1">
        <f t="array" ref="N17">_xlfn.IFS(
N16="2日前", N8*0.1,
N16="前日", N8*0.15,
N16="当日", N8*0.25,
TRUE, ""
)</f>
        <v/>
      </c>
      <c r="O17" s="25" t="str" cm="1">
        <f t="array" ref="O17">_xlfn.IFS(
O16="2日前", O8*0.1,
O16="前日", O8*0.15,
O16="当日", O8*0.25,
TRUE, ""
)</f>
        <v/>
      </c>
      <c r="P17" s="25" t="str" cm="1">
        <f t="array" ref="P17">_xlfn.IFS(
P16="2日前", P8*0.1,
P16="前日", P8*0.15,
P16="当日", P8*0.25,
TRUE, ""
)</f>
        <v/>
      </c>
      <c r="Q17" s="25" t="str" cm="1">
        <f t="array" ref="Q17">_xlfn.IFS(
Q16="2日前", Q8*0.1,
Q16="前日", Q8*0.15,
Q16="当日", Q8*0.25,
TRUE, ""
)</f>
        <v/>
      </c>
      <c r="R17" s="25" t="str" cm="1">
        <f t="array" ref="R17">_xlfn.IFS(
R16="2日前", R8*0.1,
R16="前日", R8*0.15,
R16="当日", R8*0.25,
TRUE, ""
)</f>
        <v/>
      </c>
      <c r="S17" s="25" t="str" cm="1">
        <f t="array" ref="S17">_xlfn.IFS(
S16="2日前", S8*0.1,
S16="前日", S8*0.15,
S16="当日", S8*0.25,
TRUE, ""
)</f>
        <v/>
      </c>
      <c r="T17" s="25" t="str" cm="1">
        <f t="array" ref="T17">_xlfn.IFS(
T16="2日前", T8*0.1,
T16="前日", T8*0.15,
T16="当日", T8*0.25,
TRUE, ""
)</f>
        <v/>
      </c>
      <c r="U17" s="25" t="str" cm="1">
        <f t="array" ref="U17">_xlfn.IFS(
U16="2日前", U8*0.1,
U16="前日", U8*0.15,
U16="当日", U8*0.25,
TRUE, ""
)</f>
        <v/>
      </c>
      <c r="V17" s="25" t="str" cm="1">
        <f t="array" ref="V17">_xlfn.IFS(
V16="2日前", V8*0.1,
V16="前日", V8*0.15,
V16="当日", V8*0.25,
TRUE, ""
)</f>
        <v/>
      </c>
      <c r="W17" s="10"/>
    </row>
    <row r="18" spans="1:24" ht="17.25" customHeight="1" outlineLevel="1" x14ac:dyDescent="0.4">
      <c r="A18" s="2" t="s">
        <v>50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11"/>
    </row>
    <row r="19" spans="1:24" ht="17.25" customHeight="1" outlineLevel="1" x14ac:dyDescent="0.4">
      <c r="A19" s="2" t="s">
        <v>49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11"/>
    </row>
    <row r="20" spans="1:24" outlineLevel="1" x14ac:dyDescent="0.4">
      <c r="A20" s="8" t="s">
        <v>29</v>
      </c>
      <c r="B20" s="25" t="str">
        <f t="shared" ref="B20:V20" si="2">IF(
  AND(B18="○",B19="○"),
  "加算エラー（要確認）",
  IF(
    B18="○",
    10000,
    IF(
      B19="○",
      B8*0.2,
      ""
    )
  )
)</f>
        <v/>
      </c>
      <c r="C20" s="25" t="str">
        <f t="shared" si="2"/>
        <v/>
      </c>
      <c r="D20" s="25" t="str">
        <f t="shared" si="2"/>
        <v/>
      </c>
      <c r="E20" s="25" t="str">
        <f t="shared" si="2"/>
        <v/>
      </c>
      <c r="F20" s="25" t="str">
        <f t="shared" si="2"/>
        <v/>
      </c>
      <c r="G20" s="25" t="str">
        <f t="shared" si="2"/>
        <v/>
      </c>
      <c r="H20" s="25" t="str">
        <f t="shared" si="2"/>
        <v/>
      </c>
      <c r="I20" s="25" t="str">
        <f t="shared" si="2"/>
        <v/>
      </c>
      <c r="J20" s="25" t="str">
        <f t="shared" si="2"/>
        <v/>
      </c>
      <c r="K20" s="25" t="str">
        <f t="shared" si="2"/>
        <v/>
      </c>
      <c r="L20" s="25" t="str">
        <f t="shared" si="2"/>
        <v/>
      </c>
      <c r="M20" s="25" t="str">
        <f t="shared" si="2"/>
        <v/>
      </c>
      <c r="N20" s="25" t="str">
        <f t="shared" si="2"/>
        <v/>
      </c>
      <c r="O20" s="25" t="str">
        <f t="shared" si="2"/>
        <v/>
      </c>
      <c r="P20" s="25" t="str">
        <f t="shared" si="2"/>
        <v/>
      </c>
      <c r="Q20" s="25" t="str">
        <f t="shared" si="2"/>
        <v/>
      </c>
      <c r="R20" s="25" t="str">
        <f t="shared" si="2"/>
        <v/>
      </c>
      <c r="S20" s="25" t="str">
        <f t="shared" si="2"/>
        <v/>
      </c>
      <c r="T20" s="25" t="str">
        <f t="shared" si="2"/>
        <v/>
      </c>
      <c r="U20" s="25" t="str">
        <f t="shared" si="2"/>
        <v/>
      </c>
      <c r="V20" s="25" t="str">
        <f t="shared" si="2"/>
        <v/>
      </c>
      <c r="W20" s="46"/>
    </row>
    <row r="21" spans="1:24" x14ac:dyDescent="0.4">
      <c r="A21" s="8" t="s">
        <v>53</v>
      </c>
      <c r="B21" s="22">
        <f t="shared" ref="B21:V21" si="3">SUM(B8,B11,B13,B15,B17,B20)</f>
        <v>13860</v>
      </c>
      <c r="C21" s="22">
        <f t="shared" si="3"/>
        <v>30015</v>
      </c>
      <c r="D21" s="22">
        <f t="shared" si="3"/>
        <v>43470</v>
      </c>
      <c r="E21" s="22">
        <f t="shared" si="3"/>
        <v>60480</v>
      </c>
      <c r="F21" s="22">
        <f t="shared" si="3"/>
        <v>13005</v>
      </c>
      <c r="G21" s="22">
        <f t="shared" si="3"/>
        <v>15300</v>
      </c>
      <c r="H21" s="22">
        <f t="shared" si="3"/>
        <v>51660</v>
      </c>
      <c r="I21" s="22">
        <f t="shared" si="3"/>
        <v>50715</v>
      </c>
      <c r="J21" s="22">
        <f t="shared" si="3"/>
        <v>42435</v>
      </c>
      <c r="K21" s="22">
        <f t="shared" si="3"/>
        <v>57960</v>
      </c>
      <c r="L21" s="22">
        <f t="shared" si="3"/>
        <v>18000</v>
      </c>
      <c r="M21" s="22">
        <f t="shared" si="3"/>
        <v>0</v>
      </c>
      <c r="N21" s="22">
        <f t="shared" si="3"/>
        <v>0</v>
      </c>
      <c r="O21" s="22">
        <f t="shared" si="3"/>
        <v>0</v>
      </c>
      <c r="P21" s="22">
        <f t="shared" si="3"/>
        <v>0</v>
      </c>
      <c r="Q21" s="22">
        <f t="shared" si="3"/>
        <v>0</v>
      </c>
      <c r="R21" s="22">
        <f t="shared" si="3"/>
        <v>0</v>
      </c>
      <c r="S21" s="22">
        <f t="shared" si="3"/>
        <v>0</v>
      </c>
      <c r="T21" s="22">
        <f t="shared" si="3"/>
        <v>0</v>
      </c>
      <c r="U21" s="22">
        <f t="shared" si="3"/>
        <v>0</v>
      </c>
      <c r="V21" s="22">
        <f t="shared" si="3"/>
        <v>0</v>
      </c>
      <c r="W21" s="26">
        <f>SUM(B21:V21)</f>
        <v>396900</v>
      </c>
      <c r="X21" s="8" t="s">
        <v>76</v>
      </c>
    </row>
    <row r="22" spans="1:24" x14ac:dyDescent="0.4">
      <c r="A22" s="8" t="s">
        <v>54</v>
      </c>
      <c r="B22" s="48">
        <f>B21*1.1</f>
        <v>15246.000000000002</v>
      </c>
      <c r="C22" s="48">
        <f t="shared" ref="C22:V22" si="4">C21*1.1</f>
        <v>33016.5</v>
      </c>
      <c r="D22" s="48">
        <f t="shared" si="4"/>
        <v>47817.000000000007</v>
      </c>
      <c r="E22" s="48">
        <f t="shared" si="4"/>
        <v>66528</v>
      </c>
      <c r="F22" s="48">
        <f t="shared" si="4"/>
        <v>14305.500000000002</v>
      </c>
      <c r="G22" s="48">
        <f t="shared" si="4"/>
        <v>16830</v>
      </c>
      <c r="H22" s="48">
        <f t="shared" si="4"/>
        <v>56826.000000000007</v>
      </c>
      <c r="I22" s="48">
        <f t="shared" si="4"/>
        <v>55786.500000000007</v>
      </c>
      <c r="J22" s="48">
        <f t="shared" si="4"/>
        <v>46678.500000000007</v>
      </c>
      <c r="K22" s="48">
        <f t="shared" si="4"/>
        <v>63756.000000000007</v>
      </c>
      <c r="L22" s="48">
        <f t="shared" si="4"/>
        <v>19800</v>
      </c>
      <c r="M22" s="48">
        <f t="shared" si="4"/>
        <v>0</v>
      </c>
      <c r="N22" s="48">
        <f t="shared" si="4"/>
        <v>0</v>
      </c>
      <c r="O22" s="48">
        <f t="shared" si="4"/>
        <v>0</v>
      </c>
      <c r="P22" s="48">
        <f t="shared" si="4"/>
        <v>0</v>
      </c>
      <c r="Q22" s="48">
        <f t="shared" si="4"/>
        <v>0</v>
      </c>
      <c r="R22" s="48">
        <f t="shared" si="4"/>
        <v>0</v>
      </c>
      <c r="S22" s="48">
        <f t="shared" si="4"/>
        <v>0</v>
      </c>
      <c r="T22" s="48">
        <f t="shared" si="4"/>
        <v>0</v>
      </c>
      <c r="U22" s="48">
        <f t="shared" si="4"/>
        <v>0</v>
      </c>
      <c r="V22" s="48">
        <f t="shared" si="4"/>
        <v>0</v>
      </c>
      <c r="W22" s="47">
        <f>SUM(B22:V22)</f>
        <v>436590</v>
      </c>
      <c r="X22" s="27" t="s">
        <v>75</v>
      </c>
    </row>
  </sheetData>
  <sheetProtection algorithmName="SHA-512" hashValue="4m3wAlAuLMzOzLcMhsh3VD0z4/cucrUYACfJx7upCRt+1BtCMEY6xPFd84UVFPYSPRMXKzKZ6Sc7wAIPBC86lw==" saltValue="+4nkMhsnYneD3TmNCd4S7g==" spinCount="100000" sheet="1" scenarios="1" formatCells="0" formatColumns="0" formatRows="0"/>
  <phoneticPr fontId="1"/>
  <conditionalFormatting sqref="B6:M6 P6:V6">
    <cfRule type="expression" dxfId="9" priority="1">
      <formula>B4="団体"</formula>
    </cfRule>
  </conditionalFormatting>
  <conditionalFormatting sqref="B10:M10 P10:V10">
    <cfRule type="expression" dxfId="8" priority="2">
      <formula>B4="団体"</formula>
    </cfRule>
  </conditionalFormatting>
  <conditionalFormatting sqref="N6">
    <cfRule type="expression" dxfId="7" priority="6">
      <formula>#REF!="団体"</formula>
    </cfRule>
  </conditionalFormatting>
  <conditionalFormatting sqref="N10">
    <cfRule type="expression" dxfId="6" priority="9">
      <formula>#REF!="団体"</formula>
    </cfRule>
  </conditionalFormatting>
  <conditionalFormatting sqref="O6">
    <cfRule type="expression" dxfId="5" priority="5">
      <formula>N4="団体"</formula>
    </cfRule>
  </conditionalFormatting>
  <conditionalFormatting sqref="O10">
    <cfRule type="expression" dxfId="4" priority="8">
      <formula>N4="団体"</formula>
    </cfRule>
  </conditionalFormatting>
  <dataValidations count="11">
    <dataValidation type="list" allowBlank="1" showInputMessage="1" showErrorMessage="1" sqref="B10:V10" xr:uid="{0385E935-2A5D-4488-BBE0-312C504277A9}">
      <formula1>"Developing,Standard,Advanced,Excellent,Premium,Elite"</formula1>
    </dataValidation>
    <dataValidation type="list" allowBlank="1" showInputMessage="1" showErrorMessage="1" sqref="B3:V3" xr:uid="{7460892E-24B7-40C8-822A-5ACAA9AB4134}">
      <formula1>"E：英語,F：フランス語,S：スペイン語,P：ポルトガル語,IT：イタリア語,G：ドイツ語"</formula1>
    </dataValidation>
    <dataValidation type="list" allowBlank="1" showInputMessage="1" showErrorMessage="1" sqref="B5:V5" xr:uid="{C904E2A2-8C6A-4BFA-B16A-2A4ECD990B73}">
      <formula1>"Regular Season,Peak Season"</formula1>
    </dataValidation>
    <dataValidation type="decimal" allowBlank="1" showInputMessage="1" showErrorMessage="1" sqref="B7:V7" xr:uid="{7BB33593-3BCF-4EAE-A650-120A8BD95160}">
      <formula1>0.5</formula1>
      <formula2>16</formula2>
    </dataValidation>
    <dataValidation type="list" allowBlank="1" showInputMessage="1" showErrorMessage="1" sqref="B16:V16" xr:uid="{3C2D242F-7C99-4C01-B1C7-24ABF2B30963}">
      <formula1>"2日前,前日,当日"</formula1>
    </dataValidation>
    <dataValidation type="list" allowBlank="1" showInputMessage="1" showErrorMessage="1" sqref="B14:V14" xr:uid="{05B1C60A-09F6-430C-85CB-F48A66391B3A}">
      <formula1>"0.5,1.0,1.5,2.0,2.5,3.0,3.5,4.0"</formula1>
    </dataValidation>
    <dataValidation type="list" allowBlank="1" showInputMessage="1" showErrorMessage="1" sqref="B12:V12" xr:uid="{D9FB742C-2DE9-4404-8CC3-2515E5EBBC6B}">
      <formula1>"1,2,3,4,5"</formula1>
    </dataValidation>
    <dataValidation type="list" allowBlank="1" showInputMessage="1" showErrorMessage="1" sqref="B18:V19" xr:uid="{F115E0A3-78EE-4E24-A175-C5ECC3873942}">
      <formula1>"○"</formula1>
    </dataValidation>
    <dataValidation type="list" allowBlank="1" showInputMessage="1" sqref="B5:V5" xr:uid="{47FB70DC-0C4F-49F5-9D51-D6333155F956}">
      <formula1>"Regular Season,Peak Season"</formula1>
    </dataValidation>
    <dataValidation type="list" allowBlank="1" showInputMessage="1" sqref="B6:V6" xr:uid="{27E14D66-F5E3-432E-A4EC-973F3BEDDE5D}">
      <formula1>"関東,関西"</formula1>
    </dataValidation>
    <dataValidation type="list" allowBlank="1" showInputMessage="1" showErrorMessage="1" sqref="P4:V4 B4:N4" xr:uid="{57D59162-5A38-4D5C-A464-37FE9E91FC62}">
      <formula1>"FIT,団体"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9DF06-55B4-4D13-96CD-75AFCEF73037}">
  <dimension ref="A1:X22"/>
  <sheetViews>
    <sheetView zoomScale="80" zoomScaleNormal="80" workbookViewId="0">
      <pane ySplit="1" topLeftCell="A2" activePane="bottomLeft" state="frozen"/>
      <selection pane="bottomLeft" activeCell="F5" sqref="F5"/>
    </sheetView>
  </sheetViews>
  <sheetFormatPr defaultRowHeight="18.75" outlineLevelRow="1" x14ac:dyDescent="0.4"/>
  <cols>
    <col min="1" max="1" width="48.875" customWidth="1"/>
    <col min="2" max="22" width="10.625" customWidth="1"/>
    <col min="23" max="23" width="12.625" customWidth="1"/>
    <col min="24" max="24" width="25.625" customWidth="1"/>
  </cols>
  <sheetData>
    <row r="1" spans="1:23" ht="20.25" thickBot="1" x14ac:dyDescent="0.45">
      <c r="A1" s="23" t="s">
        <v>48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24"/>
    </row>
    <row r="2" spans="1:23" x14ac:dyDescent="0.4">
      <c r="A2" s="13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5"/>
    </row>
    <row r="3" spans="1:23" ht="24.75" customHeight="1" x14ac:dyDescent="0.4">
      <c r="A3" s="2" t="s">
        <v>13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1"/>
    </row>
    <row r="4" spans="1:23" x14ac:dyDescent="0.4">
      <c r="A4" s="2" t="s">
        <v>14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9"/>
      <c r="P4" s="43"/>
      <c r="Q4" s="43"/>
      <c r="R4" s="43"/>
      <c r="S4" s="43"/>
      <c r="T4" s="43"/>
      <c r="U4" s="43"/>
      <c r="V4" s="43"/>
      <c r="W4" s="11"/>
    </row>
    <row r="5" spans="1:23" ht="72" x14ac:dyDescent="0.4">
      <c r="A5" s="3" t="s">
        <v>19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11"/>
    </row>
    <row r="6" spans="1:23" ht="90" x14ac:dyDescent="0.4">
      <c r="A6" s="3" t="s">
        <v>18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11"/>
    </row>
    <row r="7" spans="1:23" x14ac:dyDescent="0.4">
      <c r="A7" s="2" t="s">
        <v>12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9"/>
    </row>
    <row r="8" spans="1:23" x14ac:dyDescent="0.4">
      <c r="A8" s="8" t="s">
        <v>9</v>
      </c>
      <c r="B8" s="22" t="str" cm="1">
        <f t="array" ref="B8">IFERROR(
  INDEX(
    謝金請求金額タリフ[ベース請求金額（税別）],
    MATCH(
      1,
      (謝金請求金額タリフ[言語]=B3) *
      (謝金請求金額タリフ[FIT/団体]=B4) *
      (謝金請求金額タリフ[シーズン]=B5) *
      (謝金請求金額タリフ[エリア]=B6) *
      (謝金請求金額タリフ[時間下限]&lt;B7) *
      (謝金請求金額タリフ[時間上限]&gt;=B7),
      0
    )
  ),
  "0"
)</f>
        <v>0</v>
      </c>
      <c r="C8" s="41" t="str" cm="1">
        <f t="array" ref="C8">IFERROR(
  INDEX(
    謝金請求金額タリフ[ベース請求金額（税別）],
    MATCH(
      1,
      (謝金請求金額タリフ[言語]=C3) *
      (謝金請求金額タリフ[FIT/団体]=C4) *
      (謝金請求金額タリフ[シーズン]=C5) *
      (謝金請求金額タリフ[エリア]=C6) *
      (謝金請求金額タリフ[時間下限]&lt;C7) *
      (謝金請求金額タリフ[時間上限]&gt;=C7),
      0
    )
  ),
  "0"
)</f>
        <v>0</v>
      </c>
      <c r="D8" s="41" t="str" cm="1">
        <f t="array" ref="D8">IFERROR(
  INDEX(
    謝金請求金額タリフ[ベース請求金額（税別）],
    MATCH(
      1,
      (謝金請求金額タリフ[言語]=D3) *
      (謝金請求金額タリフ[FIT/団体]=D4) *
      (謝金請求金額タリフ[シーズン]=D5) *
      (謝金請求金額タリフ[エリア]=D6) *
      (謝金請求金額タリフ[時間下限]&lt;D7) *
      (謝金請求金額タリフ[時間上限]&gt;=D7),
      0
    )
  ),
  "0"
)</f>
        <v>0</v>
      </c>
      <c r="E8" s="41" t="str" cm="1">
        <f t="array" ref="E8">IFERROR(
  INDEX(
    謝金請求金額タリフ[ベース請求金額（税別）],
    MATCH(
      1,
      (謝金請求金額タリフ[言語]=E3) *
      (謝金請求金額タリフ[FIT/団体]=E4) *
      (謝金請求金額タリフ[シーズン]=E5) *
      (謝金請求金額タリフ[エリア]=E6) *
      (謝金請求金額タリフ[時間下限]&lt;E7) *
      (謝金請求金額タリフ[時間上限]&gt;=E7),
      0
    )
  ),
  "0"
)</f>
        <v>0</v>
      </c>
      <c r="F8" s="41" t="str" cm="1">
        <f t="array" ref="F8">IFERROR(
  INDEX(
    謝金請求金額タリフ[ベース請求金額（税別）],
    MATCH(
      1,
      (謝金請求金額タリフ[言語]=F3) *
      (謝金請求金額タリフ[FIT/団体]=F4) *
      (謝金請求金額タリフ[シーズン]=F5) *
      (謝金請求金額タリフ[エリア]=F6) *
      (謝金請求金額タリフ[時間下限]&lt;F7) *
      (謝金請求金額タリフ[時間上限]&gt;=F7),
      0
    )
  ),
  "0"
)</f>
        <v>0</v>
      </c>
      <c r="G8" s="41" t="str" cm="1">
        <f t="array" ref="G8">IFERROR(
  INDEX(
    謝金請求金額タリフ[ベース請求金額（税別）],
    MATCH(
      1,
      (謝金請求金額タリフ[言語]=G3) *
      (謝金請求金額タリフ[FIT/団体]=G4) *
      (謝金請求金額タリフ[シーズン]=G5) *
      (謝金請求金額タリフ[エリア]=G6) *
      (謝金請求金額タリフ[時間下限]&lt;G7) *
      (謝金請求金額タリフ[時間上限]&gt;=G7),
      0
    )
  ),
  "0"
)</f>
        <v>0</v>
      </c>
      <c r="H8" s="41" t="str" cm="1">
        <f t="array" ref="H8">IFERROR(
  INDEX(
    謝金請求金額タリフ[ベース請求金額（税別）],
    MATCH(
      1,
      (謝金請求金額タリフ[言語]=H3) *
      (謝金請求金額タリフ[FIT/団体]=H4) *
      (謝金請求金額タリフ[シーズン]=H5) *
      (謝金請求金額タリフ[エリア]=H6) *
      (謝金請求金額タリフ[時間下限]&lt;H7) *
      (謝金請求金額タリフ[時間上限]&gt;=H7),
      0
    )
  ),
  "0"
)</f>
        <v>0</v>
      </c>
      <c r="I8" s="22" t="str" cm="1">
        <f t="array" ref="I8">IFERROR(
  INDEX(
    謝金請求金額タリフ[ベース請求金額（税別）],
    MATCH(
      1,
      (謝金請求金額タリフ[言語]=I3) *
      (謝金請求金額タリフ[FIT/団体]=I4) *
      (謝金請求金額タリフ[シーズン]=I5) *
      (謝金請求金額タリフ[エリア]=I6) *
      (謝金請求金額タリフ[時間下限]&lt;I7) *
      (謝金請求金額タリフ[時間上限]&gt;=I7),
      0
    )
  ),
  "0"
)</f>
        <v>0</v>
      </c>
      <c r="J8" s="22" t="str" cm="1">
        <f t="array" ref="J8">IFERROR(
  INDEX(
    謝金請求金額タリフ[ベース請求金額（税別）],
    MATCH(
      1,
      (謝金請求金額タリフ[言語]=J3) *
      (謝金請求金額タリフ[FIT/団体]=J4) *
      (謝金請求金額タリフ[シーズン]=J5) *
      (謝金請求金額タリフ[エリア]=J6) *
      (謝金請求金額タリフ[時間下限]&lt;J7) *
      (謝金請求金額タリフ[時間上限]&gt;=J7),
      0
    )
  ),
  "0"
)</f>
        <v>0</v>
      </c>
      <c r="K8" s="22" t="str" cm="1">
        <f t="array" ref="K8">IFERROR(
  INDEX(
    謝金請求金額タリフ[ベース請求金額（税別）],
    MATCH(
      1,
      (謝金請求金額タリフ[言語]=K3) *
      (謝金請求金額タリフ[FIT/団体]=K4) *
      (謝金請求金額タリフ[シーズン]=K5) *
      (謝金請求金額タリフ[エリア]=K6) *
      (謝金請求金額タリフ[時間下限]&lt;K7) *
      (謝金請求金額タリフ[時間上限]&gt;=K7),
      0
    )
  ),
  "0"
)</f>
        <v>0</v>
      </c>
      <c r="L8" s="22" t="str" cm="1">
        <f t="array" ref="L8">IFERROR(
  INDEX(
    謝金請求金額タリフ[ベース請求金額（税別）],
    MATCH(
      1,
      (謝金請求金額タリフ[言語]=L3) *
      (謝金請求金額タリフ[FIT/団体]=L4) *
      (謝金請求金額タリフ[シーズン]=L5) *
      (謝金請求金額タリフ[エリア]=L6) *
      (謝金請求金額タリフ[時間下限]&lt;L7) *
      (謝金請求金額タリフ[時間上限]&gt;=L7),
      0
    )
  ),
  "0"
)</f>
        <v>0</v>
      </c>
      <c r="M8" s="22" t="str" cm="1">
        <f t="array" ref="M8">IFERROR(
  INDEX(
    謝金請求金額タリフ[ベース請求金額（税別）],
    MATCH(
      1,
      (謝金請求金額タリフ[言語]=M3) *
      (謝金請求金額タリフ[FIT/団体]=M4) *
      (謝金請求金額タリフ[シーズン]=M5) *
      (謝金請求金額タリフ[エリア]=M6) *
      (謝金請求金額タリフ[時間下限]&lt;M7) *
      (謝金請求金額タリフ[時間上限]&gt;=M7),
      0
    )
  ),
  "0"
)</f>
        <v>0</v>
      </c>
      <c r="N8" s="22" t="str" cm="1">
        <f t="array" ref="N8">IFERROR(
  INDEX(
    謝金請求金額タリフ[ベース請求金額（税別）],
    MATCH(
      1,
      (謝金請求金額タリフ[言語]=N3) *
      (謝金請求金額タリフ[FIT/団体]=#REF!) *
      (謝金請求金額タリフ[シーズン]=N5) *
      (謝金請求金額タリフ[エリア]=N6) *
      (謝金請求金額タリフ[時間下限]&lt;N7) *
      (謝金請求金額タリフ[時間上限]&gt;=N7),
      0
    )
  ),
  "0"
)</f>
        <v>0</v>
      </c>
      <c r="O8" s="22" t="str" cm="1">
        <f t="array" ref="O8">IFERROR(
  INDEX(
    謝金請求金額タリフ[ベース請求金額（税別）],
    MATCH(
      1,
      (謝金請求金額タリフ[言語]=O3) *
      (謝金請求金額タリフ[FIT/団体]=N4) *
      (謝金請求金額タリフ[シーズン]=O5) *
      (謝金請求金額タリフ[エリア]=O6) *
      (謝金請求金額タリフ[時間下限]&lt;O7) *
      (謝金請求金額タリフ[時間上限]&gt;=O7),
      0
    )
  ),
  "0"
)</f>
        <v>0</v>
      </c>
      <c r="P8" s="41" t="str" cm="1">
        <f t="array" ref="P8">IFERROR(
  INDEX(
    謝金請求金額タリフ[ベース請求金額（税別）],
    MATCH(
      1,
      (謝金請求金額タリフ[言語]=P3) *
      (謝金請求金額タリフ[FIT/団体]=P4) *
      (謝金請求金額タリフ[シーズン]=P5) *
      (謝金請求金額タリフ[エリア]=P6) *
      (謝金請求金額タリフ[時間下限]&lt;P7) *
      (謝金請求金額タリフ[時間上限]&gt;=P7),
      0
    )
  ),
  "0"
)</f>
        <v>0</v>
      </c>
      <c r="Q8" s="22" t="str" cm="1">
        <f t="array" ref="Q8">IFERROR(
  INDEX(
    謝金請求金額タリフ[ベース請求金額（税別）],
    MATCH(
      1,
      (謝金請求金額タリフ[言語]=Q3) *
      (謝金請求金額タリフ[FIT/団体]=Q4) *
      (謝金請求金額タリフ[シーズン]=Q5) *
      (謝金請求金額タリフ[エリア]=Q6) *
      (謝金請求金額タリフ[時間下限]&lt;Q7) *
      (謝金請求金額タリフ[時間上限]&gt;=Q7),
      0
    )
  ),
  "0"
)</f>
        <v>0</v>
      </c>
      <c r="R8" s="22" t="str" cm="1">
        <f t="array" ref="R8">IFERROR(
  INDEX(
    謝金請求金額タリフ[ベース請求金額（税別）],
    MATCH(
      1,
      (謝金請求金額タリフ[言語]=R3) *
      (謝金請求金額タリフ[FIT/団体]=R4) *
      (謝金請求金額タリフ[シーズン]=R5) *
      (謝金請求金額タリフ[エリア]=R6) *
      (謝金請求金額タリフ[時間下限]&lt;R7) *
      (謝金請求金額タリフ[時間上限]&gt;=R7),
      0
    )
  ),
  "0"
)</f>
        <v>0</v>
      </c>
      <c r="S8" s="22" t="str" cm="1">
        <f t="array" ref="S8">IFERROR(
  INDEX(
    謝金請求金額タリフ[ベース請求金額（税別）],
    MATCH(
      1,
      (謝金請求金額タリフ[言語]=S3) *
      (謝金請求金額タリフ[FIT/団体]=S4) *
      (謝金請求金額タリフ[シーズン]=S5) *
      (謝金請求金額タリフ[エリア]=S6) *
      (謝金請求金額タリフ[時間下限]&lt;S7) *
      (謝金請求金額タリフ[時間上限]&gt;=S7),
      0
    )
  ),
  "0"
)</f>
        <v>0</v>
      </c>
      <c r="T8" s="22" t="str" cm="1">
        <f t="array" ref="T8">IFERROR(
  INDEX(
    謝金請求金額タリフ[ベース請求金額（税別）],
    MATCH(
      1,
      (謝金請求金額タリフ[言語]=T3) *
      (謝金請求金額タリフ[FIT/団体]=T4) *
      (謝金請求金額タリフ[シーズン]=T5) *
      (謝金請求金額タリフ[エリア]=T6) *
      (謝金請求金額タリフ[時間下限]&lt;T7) *
      (謝金請求金額タリフ[時間上限]&gt;=T7),
      0
    )
  ),
  "0"
)</f>
        <v>0</v>
      </c>
      <c r="U8" s="22" t="str" cm="1">
        <f t="array" ref="U8">IFERROR(
  INDEX(
    謝金請求金額タリフ[ベース請求金額（税別）],
    MATCH(
      1,
      (謝金請求金額タリフ[言語]=U3) *
      (謝金請求金額タリフ[FIT/団体]=U4) *
      (謝金請求金額タリフ[シーズン]=U5) *
      (謝金請求金額タリフ[エリア]=U6) *
      (謝金請求金額タリフ[時間下限]&lt;U7) *
      (謝金請求金額タリフ[時間上限]&gt;=U7),
      0
    )
  ),
  "0"
)</f>
        <v>0</v>
      </c>
      <c r="V8" s="22" t="str" cm="1">
        <f t="array" ref="V8">IFERROR(
  INDEX(
    謝金請求金額タリフ[ベース請求金額（税別）],
    MATCH(
      1,
      (謝金請求金額タリフ[言語]=V3) *
      (謝金請求金額タリフ[FIT/団体]=V4) *
      (謝金請求金額タリフ[シーズン]=V5) *
      (謝金請求金額タリフ[エリア]=V6) *
      (謝金請求金額タリフ[時間下限]&lt;V7) *
      (謝金請求金額タリフ[時間上限]&gt;=V7),
      0
    )
  ),
  "0"
)</f>
        <v>0</v>
      </c>
      <c r="W8" s="10"/>
    </row>
    <row r="9" spans="1:23" x14ac:dyDescent="0.4">
      <c r="A9" s="6" t="s">
        <v>10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7"/>
    </row>
    <row r="10" spans="1:23" ht="130.5" x14ac:dyDescent="0.4">
      <c r="A10" s="3" t="s">
        <v>78</v>
      </c>
      <c r="B10" s="45" t="s">
        <v>42</v>
      </c>
      <c r="C10" s="45" t="s">
        <v>42</v>
      </c>
      <c r="D10" s="45" t="s">
        <v>42</v>
      </c>
      <c r="E10" s="45" t="s">
        <v>42</v>
      </c>
      <c r="F10" s="45" t="s">
        <v>42</v>
      </c>
      <c r="G10" s="45" t="s">
        <v>42</v>
      </c>
      <c r="H10" s="45" t="s">
        <v>42</v>
      </c>
      <c r="I10" s="45" t="s">
        <v>42</v>
      </c>
      <c r="J10" s="45" t="s">
        <v>42</v>
      </c>
      <c r="K10" s="45" t="s">
        <v>42</v>
      </c>
      <c r="L10" s="45" t="s">
        <v>42</v>
      </c>
      <c r="M10" s="45" t="s">
        <v>42</v>
      </c>
      <c r="N10" s="45" t="s">
        <v>42</v>
      </c>
      <c r="O10" s="45" t="s">
        <v>42</v>
      </c>
      <c r="P10" s="45" t="s">
        <v>42</v>
      </c>
      <c r="Q10" s="45" t="s">
        <v>42</v>
      </c>
      <c r="R10" s="45" t="s">
        <v>42</v>
      </c>
      <c r="S10" s="45" t="s">
        <v>42</v>
      </c>
      <c r="T10" s="45" t="s">
        <v>42</v>
      </c>
      <c r="U10" s="45" t="s">
        <v>42</v>
      </c>
      <c r="V10" s="45" t="s">
        <v>42</v>
      </c>
      <c r="W10" s="10"/>
    </row>
    <row r="11" spans="1:23" x14ac:dyDescent="0.4">
      <c r="A11" s="8" t="s">
        <v>47</v>
      </c>
      <c r="B11" s="25" cm="1">
        <f t="array" ref="B11">_xlfn.IFS(
B10="Developing", B8* -0.15,
B10="Standard", B8* 0,
B10="Advanced", B8* 0.15,
B10="Excellent", B8* 0.4,
B10="Premium", B8* 0.7,
B10="Elite", B8* 1,
TRUE, ""
)</f>
        <v>0</v>
      </c>
      <c r="C11" s="25" cm="1">
        <f t="array" ref="C11">_xlfn.IFS(
C10="Developing", C8* -0.15,
C10="Standard", C8* 0,
C10="Advanced", C8* 0.15,
C10="Excellent", C8* 0.4,
C10="Premium", C8* 0.7,
C10="Elite", C8* 1,
TRUE, ""
)</f>
        <v>0</v>
      </c>
      <c r="D11" s="25" cm="1">
        <f t="array" ref="D11">_xlfn.IFS(
D10="Developing", D8* -0.15,
D10="Standard", D8* 0,
D10="Advanced", D8* 0.15,
D10="Excellent", D8* 0.4,
D10="Premium", D8* 0.7,
D10="Elite", D8* 1,
TRUE, ""
)</f>
        <v>0</v>
      </c>
      <c r="E11" s="25" cm="1">
        <f t="array" ref="E11">_xlfn.IFS(
E10="Developing", E8* -0.15,
E10="Standard", E8* 0,
E10="Advanced", E8* 0.15,
E10="Excellent", E8* 0.4,
E10="Premium", E8* 0.7,
E10="Elite", E8* 1,
TRUE, ""
)</f>
        <v>0</v>
      </c>
      <c r="F11" s="25" cm="1">
        <f t="array" ref="F11">_xlfn.IFS(
F10="Developing", F8* -0.15,
F10="Standard", F8* 0,
F10="Advanced", F8* 0.15,
F10="Excellent", F8* 0.4,
F10="Premium", F8* 0.7,
F10="Elite", F8* 1,
TRUE, ""
)</f>
        <v>0</v>
      </c>
      <c r="G11" s="25" cm="1">
        <f t="array" ref="G11">_xlfn.IFS(
G10="Developing", G8* -0.15,
G10="Standard", G8* 0,
G10="Advanced", G8* 0.15,
G10="Excellent", G8* 0.4,
G10="Premium", G8* 0.7,
G10="Elite", G8* 1,
TRUE, ""
)</f>
        <v>0</v>
      </c>
      <c r="H11" s="25" cm="1">
        <f t="array" ref="H11">_xlfn.IFS(
H10="Developing", H8* -0.15,
H10="Standard", H8* 0,
H10="Advanced", H8* 0.15,
H10="Excellent", H8* 0.4,
H10="Premium", H8* 0.7,
H10="Elite", H8* 1,
TRUE, ""
)</f>
        <v>0</v>
      </c>
      <c r="I11" s="25" cm="1">
        <f t="array" ref="I11">_xlfn.IFS(
I10="Developing", I8* -0.15,
I10="Standard", I8* 0,
I10="Advanced", I8* 0.15,
I10="Excellent", I8* 0.4,
I10="Premium", I8* 0.7,
I10="Elite", I8* 1,
TRUE, ""
)</f>
        <v>0</v>
      </c>
      <c r="J11" s="25" cm="1">
        <f t="array" ref="J11">_xlfn.IFS(
J10="Developing", J8* -0.15,
J10="Standard", J8* 0,
J10="Advanced", J8* 0.15,
J10="Excellent", J8* 0.4,
J10="Premium", J8* 0.7,
J10="Elite", J8* 1,
TRUE, ""
)</f>
        <v>0</v>
      </c>
      <c r="K11" s="25" cm="1">
        <f t="array" ref="K11">_xlfn.IFS(
K10="Developing", K8* -0.15,
K10="Standard", K8* 0,
K10="Advanced", K8* 0.15,
K10="Excellent", K8* 0.4,
K10="Premium", K8* 0.7,
K10="Elite", K8* 1,
TRUE, ""
)</f>
        <v>0</v>
      </c>
      <c r="L11" s="25" cm="1">
        <f t="array" ref="L11">_xlfn.IFS(
L10="Developing", L8* -0.15,
L10="Standard", L8* 0,
L10="Advanced", L8* 0.15,
L10="Excellent", L8* 0.4,
L10="Premium", L8* 0.7,
L10="Elite", L8* 1,
TRUE, ""
)</f>
        <v>0</v>
      </c>
      <c r="M11" s="25" cm="1">
        <f t="array" ref="M11">_xlfn.IFS(
M10="Developing", M8* -0.15,
M10="Standard", M8* 0,
M10="Advanced", M8* 0.15,
M10="Excellent", M8* 0.4,
M10="Premium", M8* 0.7,
M10="Elite", M8* 1,
TRUE, ""
)</f>
        <v>0</v>
      </c>
      <c r="N11" s="25" cm="1">
        <f t="array" ref="N11">_xlfn.IFS(
N10="Developing", N8* -0.15,
N10="Standard", N8* 0,
N10="Advanced", N8* 0.15,
N10="Excellent", N8* 0.4,
N10="Premium", N8* 0.7,
N10="Elite", N8* 1,
TRUE, ""
)</f>
        <v>0</v>
      </c>
      <c r="O11" s="25" cm="1">
        <f t="array" ref="O11">_xlfn.IFS(
O10="Developing", O8* -0.15,
O10="Standard", O8* 0,
O10="Advanced", O8* 0.15,
O10="Excellent", O8* 0.4,
O10="Premium", O8* 0.7,
O10="Elite", O8* 1,
TRUE, ""
)</f>
        <v>0</v>
      </c>
      <c r="P11" s="25" cm="1">
        <f t="array" ref="P11">_xlfn.IFS(
P10="Developing", P8* -0.15,
P10="Standard", P8* 0,
P10="Advanced", P8* 0.15,
P10="Excellent", P8* 0.4,
P10="Premium", P8* 0.7,
P10="Elite", P8* 1,
TRUE, ""
)</f>
        <v>0</v>
      </c>
      <c r="Q11" s="25" cm="1">
        <f t="array" ref="Q11">_xlfn.IFS(
Q10="Developing", Q8* -0.15,
Q10="Standard", Q8* 0,
Q10="Advanced", Q8* 0.15,
Q10="Excellent", Q8* 0.4,
Q10="Premium", Q8* 0.7,
Q10="Elite", Q8* 1,
TRUE, ""
)</f>
        <v>0</v>
      </c>
      <c r="R11" s="25" cm="1">
        <f t="array" ref="R11">_xlfn.IFS(
R10="Developing", R8* -0.15,
R10="Standard", R8* 0,
R10="Advanced", R8* 0.15,
R10="Excellent", R8* 0.4,
R10="Premium", R8* 0.7,
R10="Elite", R8* 1,
TRUE, ""
)</f>
        <v>0</v>
      </c>
      <c r="S11" s="25" cm="1">
        <f t="array" ref="S11">_xlfn.IFS(
S10="Developing", S8* -0.15,
S10="Standard", S8* 0,
S10="Advanced", S8* 0.15,
S10="Excellent", S8* 0.4,
S10="Premium", S8* 0.7,
S10="Elite", S8* 1,
TRUE, ""
)</f>
        <v>0</v>
      </c>
      <c r="T11" s="25" cm="1">
        <f t="array" ref="T11">_xlfn.IFS(
T10="Developing", T8* -0.15,
T10="Standard", T8* 0,
T10="Advanced", T8* 0.15,
T10="Excellent", T8* 0.4,
T10="Premium", T8* 0.7,
T10="Elite", T8* 1,
TRUE, ""
)</f>
        <v>0</v>
      </c>
      <c r="U11" s="25" cm="1">
        <f t="array" ref="U11">_xlfn.IFS(
U10="Developing", U8* -0.15,
U10="Standard", U8* 0,
U10="Advanced", U8* 0.15,
U10="Excellent", U8* 0.4,
U10="Premium", U8* 0.7,
U10="Elite", U8* 1,
TRUE, ""
)</f>
        <v>0</v>
      </c>
      <c r="V11" s="25" cm="1">
        <f t="array" ref="V11">_xlfn.IFS(
V10="Developing", V8* -0.15,
V10="Standard", V8* 0,
V10="Advanced", V8* 0.15,
V10="Excellent", V8* 0.4,
V10="Premium", V8* 0.7,
V10="Elite", V8* 1,
TRUE, ""
)</f>
        <v>0</v>
      </c>
      <c r="W11" s="10"/>
    </row>
    <row r="12" spans="1:23" outlineLevel="1" x14ac:dyDescent="0.4">
      <c r="A12" s="3" t="s">
        <v>52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10"/>
    </row>
    <row r="13" spans="1:23" outlineLevel="1" x14ac:dyDescent="0.4">
      <c r="A13" s="8" t="s">
        <v>26</v>
      </c>
      <c r="B13" s="25" t="str">
        <f t="shared" ref="B13:V13" si="0">IF(ISNUMBER(B12), B12*3000, "")</f>
        <v/>
      </c>
      <c r="C13" s="25" t="str">
        <f t="shared" si="0"/>
        <v/>
      </c>
      <c r="D13" s="25" t="str">
        <f t="shared" si="0"/>
        <v/>
      </c>
      <c r="E13" s="25" t="str">
        <f t="shared" si="0"/>
        <v/>
      </c>
      <c r="F13" s="25" t="str">
        <f t="shared" si="0"/>
        <v/>
      </c>
      <c r="G13" s="25" t="str">
        <f t="shared" si="0"/>
        <v/>
      </c>
      <c r="H13" s="25" t="str">
        <f t="shared" si="0"/>
        <v/>
      </c>
      <c r="I13" s="25" t="str">
        <f t="shared" si="0"/>
        <v/>
      </c>
      <c r="J13" s="25" t="str">
        <f t="shared" si="0"/>
        <v/>
      </c>
      <c r="K13" s="25" t="str">
        <f t="shared" si="0"/>
        <v/>
      </c>
      <c r="L13" s="25" t="str">
        <f t="shared" si="0"/>
        <v/>
      </c>
      <c r="M13" s="25" t="str">
        <f t="shared" si="0"/>
        <v/>
      </c>
      <c r="N13" s="25" t="str">
        <f t="shared" si="0"/>
        <v/>
      </c>
      <c r="O13" s="25" t="str">
        <f t="shared" si="0"/>
        <v/>
      </c>
      <c r="P13" s="25" t="str">
        <f t="shared" si="0"/>
        <v/>
      </c>
      <c r="Q13" s="25" t="str">
        <f t="shared" si="0"/>
        <v/>
      </c>
      <c r="R13" s="25" t="str">
        <f t="shared" si="0"/>
        <v/>
      </c>
      <c r="S13" s="25" t="str">
        <f t="shared" si="0"/>
        <v/>
      </c>
      <c r="T13" s="25" t="str">
        <f t="shared" si="0"/>
        <v/>
      </c>
      <c r="U13" s="25" t="str">
        <f t="shared" si="0"/>
        <v/>
      </c>
      <c r="V13" s="25" t="str">
        <f t="shared" si="0"/>
        <v/>
      </c>
      <c r="W13" s="10"/>
    </row>
    <row r="14" spans="1:23" outlineLevel="1" x14ac:dyDescent="0.4">
      <c r="A14" s="2" t="s">
        <v>37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10"/>
    </row>
    <row r="15" spans="1:23" outlineLevel="1" x14ac:dyDescent="0.4">
      <c r="A15" s="8" t="s">
        <v>27</v>
      </c>
      <c r="B15" s="25" t="str">
        <f>IF(ISNUMBER(B14), B14*4000, "")</f>
        <v/>
      </c>
      <c r="C15" s="25" t="str">
        <f t="shared" ref="C15:V15" si="1">IF(ISNUMBER(C14), C14*4000, "")</f>
        <v/>
      </c>
      <c r="D15" s="25" t="str">
        <f t="shared" si="1"/>
        <v/>
      </c>
      <c r="E15" s="25" t="str">
        <f t="shared" si="1"/>
        <v/>
      </c>
      <c r="F15" s="25" t="str">
        <f t="shared" si="1"/>
        <v/>
      </c>
      <c r="G15" s="25" t="str">
        <f t="shared" si="1"/>
        <v/>
      </c>
      <c r="H15" s="25" t="str">
        <f t="shared" si="1"/>
        <v/>
      </c>
      <c r="I15" s="25" t="str">
        <f t="shared" si="1"/>
        <v/>
      </c>
      <c r="J15" s="25" t="str">
        <f t="shared" si="1"/>
        <v/>
      </c>
      <c r="K15" s="25" t="str">
        <f t="shared" si="1"/>
        <v/>
      </c>
      <c r="L15" s="25" t="str">
        <f t="shared" si="1"/>
        <v/>
      </c>
      <c r="M15" s="25" t="str">
        <f t="shared" si="1"/>
        <v/>
      </c>
      <c r="N15" s="25" t="str">
        <f t="shared" si="1"/>
        <v/>
      </c>
      <c r="O15" s="25" t="str">
        <f t="shared" si="1"/>
        <v/>
      </c>
      <c r="P15" s="25" t="str">
        <f t="shared" si="1"/>
        <v/>
      </c>
      <c r="Q15" s="25" t="str">
        <f t="shared" si="1"/>
        <v/>
      </c>
      <c r="R15" s="25" t="str">
        <f t="shared" si="1"/>
        <v/>
      </c>
      <c r="S15" s="25" t="str">
        <f t="shared" si="1"/>
        <v/>
      </c>
      <c r="T15" s="25" t="str">
        <f t="shared" si="1"/>
        <v/>
      </c>
      <c r="U15" s="25" t="str">
        <f t="shared" si="1"/>
        <v/>
      </c>
      <c r="V15" s="25" t="str">
        <f t="shared" si="1"/>
        <v/>
      </c>
      <c r="W15" s="10"/>
    </row>
    <row r="16" spans="1:23" ht="72" outlineLevel="1" x14ac:dyDescent="0.4">
      <c r="A16" s="3" t="s">
        <v>51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10"/>
    </row>
    <row r="17" spans="1:24" outlineLevel="1" x14ac:dyDescent="0.4">
      <c r="A17" s="8" t="s">
        <v>28</v>
      </c>
      <c r="B17" s="25" t="str" cm="1">
        <f t="array" ref="B17">_xlfn.IFS(
B16="2日前", B8*0.1,
B16="前日", B8*0.15,
B16="当日", B8*0.25,
TRUE, ""
)</f>
        <v/>
      </c>
      <c r="C17" s="25" t="str" cm="1">
        <f t="array" ref="C17">_xlfn.IFS(
C16="2日前", C8*0.1,
C16="前日", C8*0.15,
C16="当日", C8*0.25,
TRUE, ""
)</f>
        <v/>
      </c>
      <c r="D17" s="25" t="str" cm="1">
        <f t="array" ref="D17">_xlfn.IFS(
D16="2日前", D8*0.1,
D16="前日", D8*0.15,
D16="当日", D8*0.25,
TRUE, ""
)</f>
        <v/>
      </c>
      <c r="E17" s="25" t="str" cm="1">
        <f t="array" ref="E17">_xlfn.IFS(
E16="2日前", E8*0.1,
E16="前日", E8*0.15,
E16="当日", E8*0.25,
TRUE, ""
)</f>
        <v/>
      </c>
      <c r="F17" s="25" t="str" cm="1">
        <f t="array" ref="F17">_xlfn.IFS(
F16="2日前", F8*0.1,
F16="前日", F8*0.15,
F16="当日", F8*0.25,
TRUE, ""
)</f>
        <v/>
      </c>
      <c r="G17" s="25" t="str" cm="1">
        <f t="array" ref="G17">_xlfn.IFS(
G16="2日前", G8*0.1,
G16="前日", G8*0.15,
G16="当日", G8*0.25,
TRUE, ""
)</f>
        <v/>
      </c>
      <c r="H17" s="25" t="str" cm="1">
        <f t="array" ref="H17">_xlfn.IFS(
H16="2日前", H8*0.1,
H16="前日", H8*0.15,
H16="当日", H8*0.25,
TRUE, ""
)</f>
        <v/>
      </c>
      <c r="I17" s="25" t="str" cm="1">
        <f t="array" ref="I17">_xlfn.IFS(
I16="2日前", I8*0.1,
I16="前日", I8*0.15,
I16="当日", I8*0.25,
TRUE, ""
)</f>
        <v/>
      </c>
      <c r="J17" s="25" t="str" cm="1">
        <f t="array" ref="J17">_xlfn.IFS(
J16="2日前", J8*0.1,
J16="前日", J8*0.15,
J16="当日", J8*0.25,
TRUE, ""
)</f>
        <v/>
      </c>
      <c r="K17" s="25" t="str" cm="1">
        <f t="array" ref="K17">_xlfn.IFS(
K16="2日前", K8*0.1,
K16="前日", K8*0.15,
K16="当日", K8*0.25,
TRUE, ""
)</f>
        <v/>
      </c>
      <c r="L17" s="25" t="str" cm="1">
        <f t="array" ref="L17">_xlfn.IFS(
L16="2日前", L8*0.1,
L16="前日", L8*0.15,
L16="当日", L8*0.25,
TRUE, ""
)</f>
        <v/>
      </c>
      <c r="M17" s="25" t="str" cm="1">
        <f t="array" ref="M17">_xlfn.IFS(
M16="2日前", M8*0.1,
M16="前日", M8*0.15,
M16="当日", M8*0.25,
TRUE, ""
)</f>
        <v/>
      </c>
      <c r="N17" s="25" t="str" cm="1">
        <f t="array" ref="N17">_xlfn.IFS(
N16="2日前", N8*0.1,
N16="前日", N8*0.15,
N16="当日", N8*0.25,
TRUE, ""
)</f>
        <v/>
      </c>
      <c r="O17" s="25" t="str" cm="1">
        <f t="array" ref="O17">_xlfn.IFS(
O16="2日前", O8*0.1,
O16="前日", O8*0.15,
O16="当日", O8*0.25,
TRUE, ""
)</f>
        <v/>
      </c>
      <c r="P17" s="25" t="str" cm="1">
        <f t="array" ref="P17">_xlfn.IFS(
P16="2日前", P8*0.1,
P16="前日", P8*0.15,
P16="当日", P8*0.25,
TRUE, ""
)</f>
        <v/>
      </c>
      <c r="Q17" s="25" t="str" cm="1">
        <f t="array" ref="Q17">_xlfn.IFS(
Q16="2日前", Q8*0.1,
Q16="前日", Q8*0.15,
Q16="当日", Q8*0.25,
TRUE, ""
)</f>
        <v/>
      </c>
      <c r="R17" s="25" t="str" cm="1">
        <f t="array" ref="R17">_xlfn.IFS(
R16="2日前", R8*0.1,
R16="前日", R8*0.15,
R16="当日", R8*0.25,
TRUE, ""
)</f>
        <v/>
      </c>
      <c r="S17" s="25" t="str" cm="1">
        <f t="array" ref="S17">_xlfn.IFS(
S16="2日前", S8*0.1,
S16="前日", S8*0.15,
S16="当日", S8*0.25,
TRUE, ""
)</f>
        <v/>
      </c>
      <c r="T17" s="25" t="str" cm="1">
        <f t="array" ref="T17">_xlfn.IFS(
T16="2日前", T8*0.1,
T16="前日", T8*0.15,
T16="当日", T8*0.25,
TRUE, ""
)</f>
        <v/>
      </c>
      <c r="U17" s="25" t="str" cm="1">
        <f t="array" ref="U17">_xlfn.IFS(
U16="2日前", U8*0.1,
U16="前日", U8*0.15,
U16="当日", U8*0.25,
TRUE, ""
)</f>
        <v/>
      </c>
      <c r="V17" s="25" t="str" cm="1">
        <f t="array" ref="V17">_xlfn.IFS(
V16="2日前", V8*0.1,
V16="前日", V8*0.15,
V16="当日", V8*0.25,
TRUE, ""
)</f>
        <v/>
      </c>
      <c r="W17" s="10"/>
    </row>
    <row r="18" spans="1:24" ht="17.25" customHeight="1" outlineLevel="1" x14ac:dyDescent="0.4">
      <c r="A18" s="2" t="s">
        <v>50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11"/>
    </row>
    <row r="19" spans="1:24" ht="17.25" customHeight="1" outlineLevel="1" x14ac:dyDescent="0.4">
      <c r="A19" s="2" t="s">
        <v>49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11"/>
    </row>
    <row r="20" spans="1:24" outlineLevel="1" x14ac:dyDescent="0.4">
      <c r="A20" s="8" t="s">
        <v>29</v>
      </c>
      <c r="B20" s="25" t="str">
        <f t="shared" ref="B20:V20" si="2">IF(
  AND(B18="○",B19="○"),
  "加算エラー（要確認）",
  IF(
    B18="○",
    10000,
    IF(
      B19="○",
      B8*0.2,
      ""
    )
  )
)</f>
        <v/>
      </c>
      <c r="C20" s="25" t="str">
        <f t="shared" si="2"/>
        <v/>
      </c>
      <c r="D20" s="25" t="str">
        <f t="shared" si="2"/>
        <v/>
      </c>
      <c r="E20" s="25" t="str">
        <f t="shared" si="2"/>
        <v/>
      </c>
      <c r="F20" s="25" t="str">
        <f t="shared" si="2"/>
        <v/>
      </c>
      <c r="G20" s="25" t="str">
        <f t="shared" si="2"/>
        <v/>
      </c>
      <c r="H20" s="25" t="str">
        <f t="shared" si="2"/>
        <v/>
      </c>
      <c r="I20" s="25" t="str">
        <f t="shared" si="2"/>
        <v/>
      </c>
      <c r="J20" s="25" t="str">
        <f t="shared" si="2"/>
        <v/>
      </c>
      <c r="K20" s="25" t="str">
        <f t="shared" si="2"/>
        <v/>
      </c>
      <c r="L20" s="25" t="str">
        <f t="shared" si="2"/>
        <v/>
      </c>
      <c r="M20" s="25" t="str">
        <f t="shared" si="2"/>
        <v/>
      </c>
      <c r="N20" s="25" t="str">
        <f t="shared" si="2"/>
        <v/>
      </c>
      <c r="O20" s="25" t="str">
        <f t="shared" si="2"/>
        <v/>
      </c>
      <c r="P20" s="25" t="str">
        <f t="shared" si="2"/>
        <v/>
      </c>
      <c r="Q20" s="25" t="str">
        <f t="shared" si="2"/>
        <v/>
      </c>
      <c r="R20" s="25" t="str">
        <f t="shared" si="2"/>
        <v/>
      </c>
      <c r="S20" s="25" t="str">
        <f t="shared" si="2"/>
        <v/>
      </c>
      <c r="T20" s="25" t="str">
        <f t="shared" si="2"/>
        <v/>
      </c>
      <c r="U20" s="25" t="str">
        <f t="shared" si="2"/>
        <v/>
      </c>
      <c r="V20" s="25" t="str">
        <f t="shared" si="2"/>
        <v/>
      </c>
      <c r="W20" s="46"/>
    </row>
    <row r="21" spans="1:24" x14ac:dyDescent="0.4">
      <c r="A21" s="8" t="s">
        <v>53</v>
      </c>
      <c r="B21" s="22">
        <f t="shared" ref="B21:V21" si="3">SUM(B8,B11,B13,B15,B17,B20)</f>
        <v>0</v>
      </c>
      <c r="C21" s="22">
        <f t="shared" si="3"/>
        <v>0</v>
      </c>
      <c r="D21" s="22">
        <f t="shared" si="3"/>
        <v>0</v>
      </c>
      <c r="E21" s="22">
        <f t="shared" si="3"/>
        <v>0</v>
      </c>
      <c r="F21" s="22">
        <f t="shared" si="3"/>
        <v>0</v>
      </c>
      <c r="G21" s="22">
        <f t="shared" si="3"/>
        <v>0</v>
      </c>
      <c r="H21" s="22">
        <f t="shared" si="3"/>
        <v>0</v>
      </c>
      <c r="I21" s="22">
        <f t="shared" si="3"/>
        <v>0</v>
      </c>
      <c r="J21" s="22">
        <f t="shared" si="3"/>
        <v>0</v>
      </c>
      <c r="K21" s="22">
        <f t="shared" si="3"/>
        <v>0</v>
      </c>
      <c r="L21" s="22">
        <f t="shared" si="3"/>
        <v>0</v>
      </c>
      <c r="M21" s="22">
        <f t="shared" si="3"/>
        <v>0</v>
      </c>
      <c r="N21" s="22">
        <f t="shared" si="3"/>
        <v>0</v>
      </c>
      <c r="O21" s="22">
        <f t="shared" si="3"/>
        <v>0</v>
      </c>
      <c r="P21" s="22">
        <f t="shared" si="3"/>
        <v>0</v>
      </c>
      <c r="Q21" s="22">
        <f t="shared" si="3"/>
        <v>0</v>
      </c>
      <c r="R21" s="22">
        <f t="shared" si="3"/>
        <v>0</v>
      </c>
      <c r="S21" s="22">
        <f t="shared" si="3"/>
        <v>0</v>
      </c>
      <c r="T21" s="22">
        <f t="shared" si="3"/>
        <v>0</v>
      </c>
      <c r="U21" s="22">
        <f t="shared" si="3"/>
        <v>0</v>
      </c>
      <c r="V21" s="22">
        <f t="shared" si="3"/>
        <v>0</v>
      </c>
      <c r="W21" s="26">
        <f>SUM(B21:V21)</f>
        <v>0</v>
      </c>
      <c r="X21" s="8" t="s">
        <v>76</v>
      </c>
    </row>
    <row r="22" spans="1:24" x14ac:dyDescent="0.4">
      <c r="A22" s="8" t="s">
        <v>54</v>
      </c>
      <c r="B22" s="48">
        <f>B21*1.1</f>
        <v>0</v>
      </c>
      <c r="C22" s="48">
        <f t="shared" ref="C22:V22" si="4">C21*1.1</f>
        <v>0</v>
      </c>
      <c r="D22" s="48">
        <f t="shared" si="4"/>
        <v>0</v>
      </c>
      <c r="E22" s="48">
        <f t="shared" si="4"/>
        <v>0</v>
      </c>
      <c r="F22" s="48">
        <f t="shared" si="4"/>
        <v>0</v>
      </c>
      <c r="G22" s="48">
        <f t="shared" si="4"/>
        <v>0</v>
      </c>
      <c r="H22" s="48">
        <f t="shared" si="4"/>
        <v>0</v>
      </c>
      <c r="I22" s="48">
        <f t="shared" si="4"/>
        <v>0</v>
      </c>
      <c r="J22" s="48">
        <f t="shared" si="4"/>
        <v>0</v>
      </c>
      <c r="K22" s="48">
        <f t="shared" si="4"/>
        <v>0</v>
      </c>
      <c r="L22" s="48">
        <f t="shared" si="4"/>
        <v>0</v>
      </c>
      <c r="M22" s="48">
        <f t="shared" si="4"/>
        <v>0</v>
      </c>
      <c r="N22" s="48">
        <f t="shared" si="4"/>
        <v>0</v>
      </c>
      <c r="O22" s="48">
        <f t="shared" si="4"/>
        <v>0</v>
      </c>
      <c r="P22" s="48">
        <f t="shared" si="4"/>
        <v>0</v>
      </c>
      <c r="Q22" s="48">
        <f t="shared" si="4"/>
        <v>0</v>
      </c>
      <c r="R22" s="48">
        <f t="shared" si="4"/>
        <v>0</v>
      </c>
      <c r="S22" s="48">
        <f t="shared" si="4"/>
        <v>0</v>
      </c>
      <c r="T22" s="48">
        <f t="shared" si="4"/>
        <v>0</v>
      </c>
      <c r="U22" s="48">
        <f t="shared" si="4"/>
        <v>0</v>
      </c>
      <c r="V22" s="48">
        <f t="shared" si="4"/>
        <v>0</v>
      </c>
      <c r="W22" s="47">
        <f>SUM(B22:V22)</f>
        <v>0</v>
      </c>
      <c r="X22" s="27" t="s">
        <v>75</v>
      </c>
    </row>
  </sheetData>
  <sheetProtection algorithmName="SHA-512" hashValue="/egTeHJPTkmTKTE2rnKXQ1Tvrpxuuv7+0tiMCvXOPg4LMjwui49fi+l07WHGS+nEg1g3f8eEaqgNJxh3nIGzpw==" saltValue="6nXa3REFK5gMBDukAyj1fQ==" spinCount="100000" sheet="1" scenarios="1" formatCells="0" formatColumns="0" formatRows="0"/>
  <phoneticPr fontId="1"/>
  <conditionalFormatting sqref="B6:M6 P6:V6">
    <cfRule type="expression" dxfId="3" priority="1">
      <formula>B4="団体"</formula>
    </cfRule>
  </conditionalFormatting>
  <conditionalFormatting sqref="B10:V10">
    <cfRule type="expression" dxfId="2" priority="2">
      <formula>B4="団体"</formula>
    </cfRule>
  </conditionalFormatting>
  <conditionalFormatting sqref="N6">
    <cfRule type="expression" dxfId="1" priority="4">
      <formula>#REF!="団体"</formula>
    </cfRule>
  </conditionalFormatting>
  <conditionalFormatting sqref="O6">
    <cfRule type="expression" dxfId="0" priority="3">
      <formula>N4="団体"</formula>
    </cfRule>
  </conditionalFormatting>
  <dataValidations count="11">
    <dataValidation type="list" allowBlank="1" showInputMessage="1" showErrorMessage="1" sqref="P4:V4 B4:N4" xr:uid="{A7F7F6F7-E86F-4FA8-BB84-FBC742BFE9D2}">
      <formula1>"FIT,団体"</formula1>
    </dataValidation>
    <dataValidation type="list" allowBlank="1" showInputMessage="1" sqref="B6:V6" xr:uid="{D814B5BF-F1A9-447C-B780-F375EB55AB90}">
      <formula1>"関東,関西"</formula1>
    </dataValidation>
    <dataValidation type="list" allowBlank="1" showInputMessage="1" sqref="B5:V5" xr:uid="{BEAFA681-A276-4A68-9A17-BD6FD9D2F313}">
      <formula1>"Regular Season,Peak Season"</formula1>
    </dataValidation>
    <dataValidation type="list" allowBlank="1" showInputMessage="1" showErrorMessage="1" sqref="B18:V19" xr:uid="{5F5DF93C-CAEF-4F44-B1C8-24D28C32951D}">
      <formula1>"○"</formula1>
    </dataValidation>
    <dataValidation type="list" allowBlank="1" showInputMessage="1" showErrorMessage="1" sqref="B12:V12" xr:uid="{47CABD75-2325-470C-84AD-3E4D12995AC2}">
      <formula1>"1,2,3,4,5"</formula1>
    </dataValidation>
    <dataValidation type="list" allowBlank="1" showInputMessage="1" showErrorMessage="1" sqref="B14:V14" xr:uid="{3675E287-C9B1-4485-B222-3D2823D67052}">
      <formula1>"0.5,1.0,1.5,2.0,2.5,3.0,3.5,4.0"</formula1>
    </dataValidation>
    <dataValidation type="list" allowBlank="1" showInputMessage="1" showErrorMessage="1" sqref="B16:V16" xr:uid="{D504E7B2-7DAB-4DA1-BC13-E235DC5AE66E}">
      <formula1>"2日前,前日,当日"</formula1>
    </dataValidation>
    <dataValidation type="decimal" allowBlank="1" showInputMessage="1" showErrorMessage="1" sqref="B7:V7" xr:uid="{019764E8-B6AB-4817-A52C-6A344EB0EDD7}">
      <formula1>0.5</formula1>
      <formula2>16</formula2>
    </dataValidation>
    <dataValidation type="list" allowBlank="1" showInputMessage="1" showErrorMessage="1" sqref="B5:V5" xr:uid="{89DC596C-A03C-4539-B22B-8D8B45CEE311}">
      <formula1>"Regular Season,Peak Season"</formula1>
    </dataValidation>
    <dataValidation type="list" allowBlank="1" showInputMessage="1" showErrorMessage="1" sqref="B3:V3" xr:uid="{4CE68F5A-D4A9-4FE9-9174-EB019B9865BB}">
      <formula1>"E：英語,F：フランス語,S：スペイン語,P：ポルトガル語,IT：イタリア語,G：ドイツ語"</formula1>
    </dataValidation>
    <dataValidation type="list" allowBlank="1" showInputMessage="1" showErrorMessage="1" sqref="B10:V10" xr:uid="{84ADF335-279A-4FF3-A707-C345ABD2027C}">
      <formula1>"Developing,Standard,Advanced,Excellent,Premium,Elite"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8BF9-19B6-44FD-95DA-61DEFB814557}">
  <sheetPr>
    <pageSetUpPr fitToPage="1"/>
  </sheetPr>
  <dimension ref="A1:K434"/>
  <sheetViews>
    <sheetView topLeftCell="A390" workbookViewId="0">
      <selection activeCell="L394" sqref="L394"/>
    </sheetView>
  </sheetViews>
  <sheetFormatPr defaultRowHeight="18.75" x14ac:dyDescent="0.4"/>
  <cols>
    <col min="1" max="1" width="20.875" customWidth="1"/>
    <col min="2" max="2" width="12.875" customWidth="1"/>
    <col min="3" max="3" width="22.125" customWidth="1"/>
    <col min="4" max="4" width="15.25" bestFit="1" customWidth="1"/>
    <col min="5" max="6" width="11.25" bestFit="1" customWidth="1"/>
    <col min="7" max="7" width="30.5" hidden="1" customWidth="1"/>
    <col min="8" max="8" width="23.375" customWidth="1"/>
    <col min="9" max="10" width="26.125" hidden="1" customWidth="1"/>
    <col min="11" max="11" width="27.75" hidden="1" customWidth="1"/>
    <col min="12" max="12" width="69.625" customWidth="1"/>
  </cols>
  <sheetData>
    <row r="1" spans="1:11" ht="53.25" hidden="1" customHeight="1" x14ac:dyDescent="0.4">
      <c r="H1" s="4" t="s">
        <v>44</v>
      </c>
    </row>
    <row r="2" spans="1:11" ht="54" x14ac:dyDescent="0.4">
      <c r="A2" s="17" t="s">
        <v>0</v>
      </c>
      <c r="B2" s="18" t="s">
        <v>5</v>
      </c>
      <c r="C2" s="18" t="s">
        <v>4</v>
      </c>
      <c r="D2" s="18" t="s">
        <v>3</v>
      </c>
      <c r="E2" s="18" t="s">
        <v>15</v>
      </c>
      <c r="F2" s="18" t="s">
        <v>16</v>
      </c>
      <c r="G2" s="31" t="s">
        <v>45</v>
      </c>
      <c r="H2" s="18" t="s">
        <v>9</v>
      </c>
      <c r="I2" s="31" t="s">
        <v>46</v>
      </c>
      <c r="J2" s="31" t="s">
        <v>43</v>
      </c>
      <c r="K2" s="18" t="s">
        <v>30</v>
      </c>
    </row>
    <row r="3" spans="1:11" x14ac:dyDescent="0.4">
      <c r="A3" s="16" t="s">
        <v>20</v>
      </c>
      <c r="B3" s="1" t="s">
        <v>6</v>
      </c>
      <c r="C3" s="1" t="s">
        <v>1</v>
      </c>
      <c r="D3" s="1" t="s">
        <v>8</v>
      </c>
      <c r="E3" s="1">
        <v>0</v>
      </c>
      <c r="F3" s="1">
        <v>1</v>
      </c>
      <c r="G3" s="32">
        <v>14000</v>
      </c>
      <c r="H3" s="32">
        <f>謝金請求金額タリフ[[#This Row],[元（2026年タリフ）のベース請求金額（税別）]]*0.9</f>
        <v>12600</v>
      </c>
      <c r="I3" s="32">
        <v>4312</v>
      </c>
      <c r="J3" s="33">
        <f>謝金請求金額タリフ[[#This Row],[ベース請求金額（税別）]]*0.75*1.1*0.4</f>
        <v>4158</v>
      </c>
      <c r="K3" s="18" t="s">
        <v>31</v>
      </c>
    </row>
    <row r="4" spans="1:11" x14ac:dyDescent="0.4">
      <c r="A4" s="16" t="s">
        <v>20</v>
      </c>
      <c r="B4" s="1" t="s">
        <v>6</v>
      </c>
      <c r="C4" s="1" t="s">
        <v>1</v>
      </c>
      <c r="D4" s="1" t="s">
        <v>8</v>
      </c>
      <c r="E4" s="1">
        <v>1</v>
      </c>
      <c r="F4" s="1">
        <v>2</v>
      </c>
      <c r="G4" s="32">
        <v>14000</v>
      </c>
      <c r="H4" s="32">
        <f>謝金請求金額タリフ[[#This Row],[元（2026年タリフ）のベース請求金額（税別）]]*0.9</f>
        <v>12600</v>
      </c>
      <c r="I4" s="32">
        <v>7546</v>
      </c>
      <c r="J4" s="32">
        <f>謝金請求金額タリフ[[#This Row],[ベース請求金額（税別）]]*0.75*1.1*0.7</f>
        <v>7276.4999999999991</v>
      </c>
      <c r="K4" s="1" t="s">
        <v>32</v>
      </c>
    </row>
    <row r="5" spans="1:11" x14ac:dyDescent="0.4">
      <c r="A5" s="16" t="s">
        <v>20</v>
      </c>
      <c r="B5" s="1" t="s">
        <v>6</v>
      </c>
      <c r="C5" s="1" t="s">
        <v>1</v>
      </c>
      <c r="D5" s="1" t="s">
        <v>8</v>
      </c>
      <c r="E5" s="1">
        <v>2</v>
      </c>
      <c r="F5" s="1">
        <v>3</v>
      </c>
      <c r="G5" s="32">
        <v>14000</v>
      </c>
      <c r="H5" s="32">
        <f>謝金請求金額タリフ[[#This Row],[元（2026年タリフ）のベース請求金額（税別）]]*0.9</f>
        <v>12600</v>
      </c>
      <c r="I5" s="33">
        <v>10780</v>
      </c>
      <c r="J5" s="33">
        <f>謝金請求金額タリフ[[#This Row],[ベース請求金額（税別）]]*0.75*1.1</f>
        <v>10395</v>
      </c>
      <c r="K5" s="1" t="s">
        <v>33</v>
      </c>
    </row>
    <row r="6" spans="1:11" x14ac:dyDescent="0.4">
      <c r="A6" s="16" t="s">
        <v>20</v>
      </c>
      <c r="B6" s="1" t="s">
        <v>6</v>
      </c>
      <c r="C6" s="1" t="s">
        <v>1</v>
      </c>
      <c r="D6" s="1" t="s">
        <v>8</v>
      </c>
      <c r="E6" s="1">
        <v>3</v>
      </c>
      <c r="F6" s="1">
        <v>5</v>
      </c>
      <c r="G6" s="32">
        <v>20000</v>
      </c>
      <c r="H6" s="32">
        <f>謝金請求金額タリフ[[#This Row],[元（2026年タリフ）のベース請求金額（税別）]]*0.9</f>
        <v>18000</v>
      </c>
      <c r="I6" s="32">
        <v>15400</v>
      </c>
      <c r="J6" s="32">
        <f>謝金請求金額タリフ[[#This Row],[ベース請求金額（税別）]]*0.75*1.1</f>
        <v>14850.000000000002</v>
      </c>
      <c r="K6" s="1" t="s">
        <v>34</v>
      </c>
    </row>
    <row r="7" spans="1:11" x14ac:dyDescent="0.4">
      <c r="A7" s="16" t="s">
        <v>20</v>
      </c>
      <c r="B7" s="1" t="s">
        <v>6</v>
      </c>
      <c r="C7" s="1" t="s">
        <v>1</v>
      </c>
      <c r="D7" s="1" t="s">
        <v>8</v>
      </c>
      <c r="E7" s="1">
        <v>5</v>
      </c>
      <c r="F7" s="1">
        <v>8</v>
      </c>
      <c r="G7" s="32">
        <v>29000</v>
      </c>
      <c r="H7" s="32">
        <f>謝金請求金額タリフ[[#This Row],[元（2026年タリフ）のベース請求金額（税別）]]*0.9</f>
        <v>26100</v>
      </c>
      <c r="I7" s="32">
        <v>22330</v>
      </c>
      <c r="J7" s="32">
        <f>謝金請求金額タリフ[[#This Row],[ベース請求金額（税別）]]*0.75*1.1</f>
        <v>21532.5</v>
      </c>
      <c r="K7" s="1" t="s">
        <v>35</v>
      </c>
    </row>
    <row r="8" spans="1:11" x14ac:dyDescent="0.4">
      <c r="A8" s="16" t="s">
        <v>20</v>
      </c>
      <c r="B8" s="1" t="s">
        <v>6</v>
      </c>
      <c r="C8" s="1" t="s">
        <v>1</v>
      </c>
      <c r="D8" s="1" t="s">
        <v>8</v>
      </c>
      <c r="E8" s="1">
        <v>8</v>
      </c>
      <c r="F8" s="1">
        <v>10</v>
      </c>
      <c r="G8" s="32">
        <v>35000</v>
      </c>
      <c r="H8" s="32">
        <f>謝金請求金額タリフ[[#This Row],[元（2026年タリフ）のベース請求金額（税別）]]*0.9</f>
        <v>31500</v>
      </c>
      <c r="I8" s="32">
        <v>26950</v>
      </c>
      <c r="J8" s="32">
        <f>謝金請求金額タリフ[[#This Row],[ベース請求金額（税別）]]*0.75*1.1</f>
        <v>25987.500000000004</v>
      </c>
      <c r="K8" s="1" t="s">
        <v>36</v>
      </c>
    </row>
    <row r="9" spans="1:11" x14ac:dyDescent="0.4">
      <c r="A9" s="16" t="s">
        <v>20</v>
      </c>
      <c r="B9" s="1" t="s">
        <v>6</v>
      </c>
      <c r="C9" s="1" t="s">
        <v>1</v>
      </c>
      <c r="D9" s="1" t="s">
        <v>8</v>
      </c>
      <c r="E9" s="1">
        <v>10</v>
      </c>
      <c r="F9" s="1">
        <v>12</v>
      </c>
      <c r="G9" s="32">
        <v>40000</v>
      </c>
      <c r="H9" s="32">
        <f>謝金請求金額タリフ[[#This Row],[元（2026年タリフ）のベース請求金額（税別）]]*0.9</f>
        <v>36000</v>
      </c>
      <c r="I9" s="32">
        <v>30800</v>
      </c>
      <c r="J9" s="32">
        <f>謝金請求金額タリフ[[#This Row],[ベース請求金額（税別）]]*0.75*1.1</f>
        <v>29700.000000000004</v>
      </c>
      <c r="K9" s="1" t="s">
        <v>38</v>
      </c>
    </row>
    <row r="10" spans="1:11" x14ac:dyDescent="0.4">
      <c r="A10" s="28" t="s">
        <v>20</v>
      </c>
      <c r="B10" s="29" t="s">
        <v>6</v>
      </c>
      <c r="C10" s="29" t="s">
        <v>1</v>
      </c>
      <c r="D10" s="29" t="s">
        <v>8</v>
      </c>
      <c r="E10" s="29">
        <v>12</v>
      </c>
      <c r="F10" s="29">
        <v>13</v>
      </c>
      <c r="G10" s="34">
        <v>43300</v>
      </c>
      <c r="H10" s="34">
        <v>39000</v>
      </c>
      <c r="I10" s="34">
        <v>33341</v>
      </c>
      <c r="J10" s="34">
        <f>謝金請求金額タリフ[[#This Row],[ベース請求金額（税別）]]*0.75*1.1</f>
        <v>32175.000000000004</v>
      </c>
      <c r="K10" s="29" t="s">
        <v>39</v>
      </c>
    </row>
    <row r="11" spans="1:11" x14ac:dyDescent="0.4">
      <c r="A11" s="28" t="s">
        <v>20</v>
      </c>
      <c r="B11" s="29" t="s">
        <v>6</v>
      </c>
      <c r="C11" s="29" t="s">
        <v>1</v>
      </c>
      <c r="D11" s="29" t="s">
        <v>8</v>
      </c>
      <c r="E11" s="29">
        <v>13</v>
      </c>
      <c r="F11" s="30">
        <v>14</v>
      </c>
      <c r="G11" s="34">
        <v>46600</v>
      </c>
      <c r="H11" s="34">
        <v>42000</v>
      </c>
      <c r="I11" s="34">
        <v>35882</v>
      </c>
      <c r="J11" s="34">
        <f>謝金請求金額タリフ[[#This Row],[ベース請求金額（税別）]]*0.75*1.1</f>
        <v>34650</v>
      </c>
      <c r="K11" s="29" t="s">
        <v>40</v>
      </c>
    </row>
    <row r="12" spans="1:11" x14ac:dyDescent="0.4">
      <c r="A12" s="28" t="s">
        <v>20</v>
      </c>
      <c r="B12" s="29" t="s">
        <v>6</v>
      </c>
      <c r="C12" s="29" t="s">
        <v>1</v>
      </c>
      <c r="D12" s="29" t="s">
        <v>8</v>
      </c>
      <c r="E12" s="29">
        <v>14</v>
      </c>
      <c r="F12" s="30">
        <v>24</v>
      </c>
      <c r="G12" s="34">
        <v>49900</v>
      </c>
      <c r="H12" s="34">
        <v>45000</v>
      </c>
      <c r="I12" s="34">
        <v>38423</v>
      </c>
      <c r="J12" s="34">
        <f>謝金請求金額タリフ[[#This Row],[ベース請求金額（税別）]]*0.75*1.1</f>
        <v>37125</v>
      </c>
      <c r="K12" s="29" t="s">
        <v>41</v>
      </c>
    </row>
    <row r="13" spans="1:11" x14ac:dyDescent="0.4">
      <c r="A13" s="16" t="s">
        <v>20</v>
      </c>
      <c r="B13" s="1" t="s">
        <v>6</v>
      </c>
      <c r="C13" s="1" t="s">
        <v>1</v>
      </c>
      <c r="D13" s="1" t="s">
        <v>17</v>
      </c>
      <c r="E13" s="1">
        <v>0</v>
      </c>
      <c r="F13" s="1">
        <v>1</v>
      </c>
      <c r="G13" s="32">
        <v>17000</v>
      </c>
      <c r="H13" s="32">
        <f>謝金請求金額タリフ[[#This Row],[元（2026年タリフ）のベース請求金額（税別）]]*0.9</f>
        <v>15300</v>
      </c>
      <c r="I13" s="32">
        <v>5236</v>
      </c>
      <c r="J13" s="33">
        <f>謝金請求金額タリフ[[#This Row],[ベース請求金額（税別）]]*0.75*1.1*0.4</f>
        <v>5049.0000000000009</v>
      </c>
      <c r="K13" s="18" t="s">
        <v>31</v>
      </c>
    </row>
    <row r="14" spans="1:11" x14ac:dyDescent="0.4">
      <c r="A14" s="16" t="s">
        <v>20</v>
      </c>
      <c r="B14" s="1" t="s">
        <v>6</v>
      </c>
      <c r="C14" s="1" t="s">
        <v>1</v>
      </c>
      <c r="D14" s="1" t="s">
        <v>17</v>
      </c>
      <c r="E14" s="1">
        <v>1</v>
      </c>
      <c r="F14" s="1">
        <v>2</v>
      </c>
      <c r="G14" s="32">
        <v>17000</v>
      </c>
      <c r="H14" s="32">
        <f>謝金請求金額タリフ[[#This Row],[元（2026年タリフ）のベース請求金額（税別）]]*0.9</f>
        <v>15300</v>
      </c>
      <c r="I14" s="32">
        <v>9163</v>
      </c>
      <c r="J14" s="32">
        <f>謝金請求金額タリフ[[#This Row],[ベース請求金額（税別）]]*0.75*1.1*0.7</f>
        <v>8835.75</v>
      </c>
      <c r="K14" s="1" t="s">
        <v>32</v>
      </c>
    </row>
    <row r="15" spans="1:11" x14ac:dyDescent="0.4">
      <c r="A15" s="16" t="s">
        <v>20</v>
      </c>
      <c r="B15" s="1" t="s">
        <v>6</v>
      </c>
      <c r="C15" s="1" t="s">
        <v>1</v>
      </c>
      <c r="D15" s="1" t="s">
        <v>17</v>
      </c>
      <c r="E15" s="1">
        <v>2</v>
      </c>
      <c r="F15" s="1">
        <v>3</v>
      </c>
      <c r="G15" s="32">
        <v>17000</v>
      </c>
      <c r="H15" s="32">
        <f>謝金請求金額タリフ[[#This Row],[元（2026年タリフ）のベース請求金額（税別）]]*0.9</f>
        <v>15300</v>
      </c>
      <c r="I15" s="32">
        <v>13090</v>
      </c>
      <c r="J15" s="32">
        <f>謝金請求金額タリフ[[#This Row],[ベース請求金額（税別）]]*0.75*1.1</f>
        <v>12622.500000000002</v>
      </c>
      <c r="K15" s="1" t="s">
        <v>33</v>
      </c>
    </row>
    <row r="16" spans="1:11" x14ac:dyDescent="0.4">
      <c r="A16" s="16" t="s">
        <v>20</v>
      </c>
      <c r="B16" s="1" t="s">
        <v>6</v>
      </c>
      <c r="C16" s="1" t="s">
        <v>1</v>
      </c>
      <c r="D16" s="1" t="s">
        <v>17</v>
      </c>
      <c r="E16" s="1">
        <v>3</v>
      </c>
      <c r="F16" s="1">
        <v>5</v>
      </c>
      <c r="G16" s="32">
        <v>24000</v>
      </c>
      <c r="H16" s="32">
        <f>謝金請求金額タリフ[[#This Row],[元（2026年タリフ）のベース請求金額（税別）]]*0.9</f>
        <v>21600</v>
      </c>
      <c r="I16" s="32">
        <v>18480</v>
      </c>
      <c r="J16" s="32">
        <f>謝金請求金額タリフ[[#This Row],[ベース請求金額（税別）]]*0.75*1.1</f>
        <v>17820</v>
      </c>
      <c r="K16" s="1" t="s">
        <v>34</v>
      </c>
    </row>
    <row r="17" spans="1:11" x14ac:dyDescent="0.4">
      <c r="A17" s="16" t="s">
        <v>20</v>
      </c>
      <c r="B17" s="1" t="s">
        <v>6</v>
      </c>
      <c r="C17" s="1" t="s">
        <v>1</v>
      </c>
      <c r="D17" s="1" t="s">
        <v>17</v>
      </c>
      <c r="E17" s="1">
        <v>5</v>
      </c>
      <c r="F17" s="1">
        <v>8</v>
      </c>
      <c r="G17" s="32">
        <v>35000</v>
      </c>
      <c r="H17" s="32">
        <f>謝金請求金額タリフ[[#This Row],[元（2026年タリフ）のベース請求金額（税別）]]*0.9</f>
        <v>31500</v>
      </c>
      <c r="I17" s="32">
        <v>26950</v>
      </c>
      <c r="J17" s="32">
        <f>謝金請求金額タリフ[[#This Row],[ベース請求金額（税別）]]*0.75*1.1</f>
        <v>25987.500000000004</v>
      </c>
      <c r="K17" s="1" t="s">
        <v>35</v>
      </c>
    </row>
    <row r="18" spans="1:11" x14ac:dyDescent="0.4">
      <c r="A18" s="16" t="s">
        <v>20</v>
      </c>
      <c r="B18" s="1" t="s">
        <v>6</v>
      </c>
      <c r="C18" s="1" t="s">
        <v>1</v>
      </c>
      <c r="D18" s="1" t="s">
        <v>17</v>
      </c>
      <c r="E18" s="1">
        <v>8</v>
      </c>
      <c r="F18" s="1">
        <v>10</v>
      </c>
      <c r="G18" s="32">
        <v>42000</v>
      </c>
      <c r="H18" s="32">
        <f>謝金請求金額タリフ[[#This Row],[元（2026年タリフ）のベース請求金額（税別）]]*0.9</f>
        <v>37800</v>
      </c>
      <c r="I18" s="32">
        <v>32340</v>
      </c>
      <c r="J18" s="32">
        <f>謝金請求金額タリフ[[#This Row],[ベース請求金額（税別）]]*0.75*1.1</f>
        <v>31185.000000000004</v>
      </c>
      <c r="K18" s="1" t="s">
        <v>36</v>
      </c>
    </row>
    <row r="19" spans="1:11" x14ac:dyDescent="0.4">
      <c r="A19" s="16" t="s">
        <v>20</v>
      </c>
      <c r="B19" s="1" t="s">
        <v>6</v>
      </c>
      <c r="C19" s="1" t="s">
        <v>1</v>
      </c>
      <c r="D19" s="1" t="s">
        <v>17</v>
      </c>
      <c r="E19" s="1">
        <v>10</v>
      </c>
      <c r="F19" s="1">
        <v>12</v>
      </c>
      <c r="G19" s="32">
        <v>48000</v>
      </c>
      <c r="H19" s="32">
        <f>謝金請求金額タリフ[[#This Row],[元（2026年タリフ）のベース請求金額（税別）]]*0.9</f>
        <v>43200</v>
      </c>
      <c r="I19" s="32">
        <v>36960</v>
      </c>
      <c r="J19" s="32">
        <f>謝金請求金額タリフ[[#This Row],[ベース請求金額（税別）]]*0.75*1.1</f>
        <v>35640</v>
      </c>
      <c r="K19" s="1" t="s">
        <v>38</v>
      </c>
    </row>
    <row r="20" spans="1:11" x14ac:dyDescent="0.4">
      <c r="A20" s="28" t="s">
        <v>20</v>
      </c>
      <c r="B20" s="29" t="s">
        <v>6</v>
      </c>
      <c r="C20" s="29" t="s">
        <v>1</v>
      </c>
      <c r="D20" s="29" t="s">
        <v>17</v>
      </c>
      <c r="E20" s="29">
        <v>12</v>
      </c>
      <c r="F20" s="29">
        <v>13</v>
      </c>
      <c r="G20" s="34">
        <v>52000</v>
      </c>
      <c r="H20" s="34">
        <v>46800</v>
      </c>
      <c r="I20" s="34">
        <v>40040</v>
      </c>
      <c r="J20" s="34">
        <f>謝金請求金額タリフ[[#This Row],[ベース請求金額（税別）]]*0.75*1.1</f>
        <v>38610</v>
      </c>
      <c r="K20" s="29" t="s">
        <v>39</v>
      </c>
    </row>
    <row r="21" spans="1:11" x14ac:dyDescent="0.4">
      <c r="A21" s="28" t="s">
        <v>20</v>
      </c>
      <c r="B21" s="29" t="s">
        <v>6</v>
      </c>
      <c r="C21" s="29" t="s">
        <v>1</v>
      </c>
      <c r="D21" s="29" t="s">
        <v>17</v>
      </c>
      <c r="E21" s="29">
        <v>13</v>
      </c>
      <c r="F21" s="30">
        <v>14</v>
      </c>
      <c r="G21" s="34">
        <v>56000</v>
      </c>
      <c r="H21" s="34">
        <v>50400</v>
      </c>
      <c r="I21" s="34">
        <v>43120</v>
      </c>
      <c r="J21" s="34">
        <f>謝金請求金額タリフ[[#This Row],[ベース請求金額（税別）]]*0.75*1.1</f>
        <v>41580</v>
      </c>
      <c r="K21" s="29" t="s">
        <v>40</v>
      </c>
    </row>
    <row r="22" spans="1:11" x14ac:dyDescent="0.4">
      <c r="A22" s="28" t="s">
        <v>20</v>
      </c>
      <c r="B22" s="29" t="s">
        <v>6</v>
      </c>
      <c r="C22" s="29" t="s">
        <v>1</v>
      </c>
      <c r="D22" s="29" t="s">
        <v>17</v>
      </c>
      <c r="E22" s="29">
        <v>14</v>
      </c>
      <c r="F22" s="30">
        <v>24</v>
      </c>
      <c r="G22" s="34">
        <v>60000</v>
      </c>
      <c r="H22" s="34">
        <v>54000</v>
      </c>
      <c r="I22" s="34">
        <v>46200</v>
      </c>
      <c r="J22" s="34">
        <f>謝金請求金額タリフ[[#This Row],[ベース請求金額（税別）]]*0.75*1.1</f>
        <v>44550</v>
      </c>
      <c r="K22" s="29" t="s">
        <v>41</v>
      </c>
    </row>
    <row r="23" spans="1:11" x14ac:dyDescent="0.4">
      <c r="A23" s="16" t="s">
        <v>20</v>
      </c>
      <c r="B23" s="1" t="s">
        <v>6</v>
      </c>
      <c r="C23" s="1" t="s">
        <v>2</v>
      </c>
      <c r="D23" s="1" t="s">
        <v>8</v>
      </c>
      <c r="E23" s="1">
        <v>0</v>
      </c>
      <c r="F23" s="1">
        <v>1</v>
      </c>
      <c r="G23" s="32">
        <v>17000</v>
      </c>
      <c r="H23" s="32">
        <f>謝金請求金額タリフ[[#This Row],[元（2026年タリフ）のベース請求金額（税別）]]*0.9</f>
        <v>15300</v>
      </c>
      <c r="I23" s="32">
        <v>5236</v>
      </c>
      <c r="J23" s="33">
        <f>謝金請求金額タリフ[[#This Row],[ベース請求金額（税別）]]*0.75*1.1*0.4</f>
        <v>5049.0000000000009</v>
      </c>
      <c r="K23" s="18" t="s">
        <v>31</v>
      </c>
    </row>
    <row r="24" spans="1:11" x14ac:dyDescent="0.4">
      <c r="A24" s="16" t="s">
        <v>20</v>
      </c>
      <c r="B24" s="1" t="s">
        <v>6</v>
      </c>
      <c r="C24" s="1" t="s">
        <v>2</v>
      </c>
      <c r="D24" s="1" t="s">
        <v>8</v>
      </c>
      <c r="E24" s="1">
        <v>1</v>
      </c>
      <c r="F24" s="1">
        <v>2</v>
      </c>
      <c r="G24" s="32">
        <v>17000</v>
      </c>
      <c r="H24" s="32">
        <f>謝金請求金額タリフ[[#This Row],[元（2026年タリフ）のベース請求金額（税別）]]*0.9</f>
        <v>15300</v>
      </c>
      <c r="I24" s="32">
        <v>9163</v>
      </c>
      <c r="J24" s="32">
        <f>謝金請求金額タリフ[[#This Row],[ベース請求金額（税別）]]*0.75*1.1*0.7</f>
        <v>8835.75</v>
      </c>
      <c r="K24" s="1" t="s">
        <v>32</v>
      </c>
    </row>
    <row r="25" spans="1:11" x14ac:dyDescent="0.4">
      <c r="A25" s="16" t="s">
        <v>20</v>
      </c>
      <c r="B25" s="1" t="s">
        <v>6</v>
      </c>
      <c r="C25" s="1" t="s">
        <v>2</v>
      </c>
      <c r="D25" s="1" t="s">
        <v>8</v>
      </c>
      <c r="E25" s="1">
        <v>2</v>
      </c>
      <c r="F25" s="1">
        <v>3</v>
      </c>
      <c r="G25" s="32">
        <v>17000</v>
      </c>
      <c r="H25" s="32">
        <f>謝金請求金額タリフ[[#This Row],[元（2026年タリフ）のベース請求金額（税別）]]*0.9</f>
        <v>15300</v>
      </c>
      <c r="I25" s="32">
        <v>13090</v>
      </c>
      <c r="J25" s="32">
        <f>謝金請求金額タリフ[[#This Row],[ベース請求金額（税別）]]*0.75*1.1</f>
        <v>12622.500000000002</v>
      </c>
      <c r="K25" s="1" t="s">
        <v>33</v>
      </c>
    </row>
    <row r="26" spans="1:11" x14ac:dyDescent="0.4">
      <c r="A26" s="16" t="s">
        <v>20</v>
      </c>
      <c r="B26" s="1" t="s">
        <v>6</v>
      </c>
      <c r="C26" s="1" t="s">
        <v>2</v>
      </c>
      <c r="D26" s="1" t="s">
        <v>8</v>
      </c>
      <c r="E26" s="1">
        <v>3</v>
      </c>
      <c r="F26" s="1">
        <v>5</v>
      </c>
      <c r="G26" s="35">
        <v>24000</v>
      </c>
      <c r="H26" s="35">
        <f>謝金請求金額タリフ[[#This Row],[元（2026年タリフ）のベース請求金額（税別）]]*0.9</f>
        <v>21600</v>
      </c>
      <c r="I26" s="35">
        <v>18480</v>
      </c>
      <c r="J26" s="35">
        <f>謝金請求金額タリフ[[#This Row],[ベース請求金額（税別）]]*0.75*1.1</f>
        <v>17820</v>
      </c>
      <c r="K26" s="1" t="s">
        <v>34</v>
      </c>
    </row>
    <row r="27" spans="1:11" x14ac:dyDescent="0.4">
      <c r="A27" s="16" t="s">
        <v>20</v>
      </c>
      <c r="B27" s="1" t="s">
        <v>6</v>
      </c>
      <c r="C27" s="1" t="s">
        <v>2</v>
      </c>
      <c r="D27" s="1" t="s">
        <v>8</v>
      </c>
      <c r="E27" s="1">
        <v>5</v>
      </c>
      <c r="F27" s="1">
        <v>8</v>
      </c>
      <c r="G27" s="32">
        <v>35000</v>
      </c>
      <c r="H27" s="32">
        <f>謝金請求金額タリフ[[#This Row],[元（2026年タリフ）のベース請求金額（税別）]]*0.9</f>
        <v>31500</v>
      </c>
      <c r="I27" s="32">
        <v>26950</v>
      </c>
      <c r="J27" s="32">
        <f>謝金請求金額タリフ[[#This Row],[ベース請求金額（税別）]]*0.75*1.1</f>
        <v>25987.500000000004</v>
      </c>
      <c r="K27" s="1" t="s">
        <v>35</v>
      </c>
    </row>
    <row r="28" spans="1:11" x14ac:dyDescent="0.4">
      <c r="A28" s="16" t="s">
        <v>20</v>
      </c>
      <c r="B28" s="1" t="s">
        <v>6</v>
      </c>
      <c r="C28" s="1" t="s">
        <v>2</v>
      </c>
      <c r="D28" s="1" t="s">
        <v>8</v>
      </c>
      <c r="E28" s="1">
        <v>8</v>
      </c>
      <c r="F28" s="1">
        <v>10</v>
      </c>
      <c r="G28" s="32">
        <v>42000</v>
      </c>
      <c r="H28" s="32">
        <f>謝金請求金額タリフ[[#This Row],[元（2026年タリフ）のベース請求金額（税別）]]*0.9</f>
        <v>37800</v>
      </c>
      <c r="I28" s="32">
        <v>32340</v>
      </c>
      <c r="J28" s="32">
        <f>謝金請求金額タリフ[[#This Row],[ベース請求金額（税別）]]*0.75*1.1</f>
        <v>31185.000000000004</v>
      </c>
      <c r="K28" s="1" t="s">
        <v>36</v>
      </c>
    </row>
    <row r="29" spans="1:11" x14ac:dyDescent="0.4">
      <c r="A29" s="16" t="s">
        <v>20</v>
      </c>
      <c r="B29" s="1" t="s">
        <v>6</v>
      </c>
      <c r="C29" s="1" t="s">
        <v>2</v>
      </c>
      <c r="D29" s="1" t="s">
        <v>8</v>
      </c>
      <c r="E29" s="1">
        <v>10</v>
      </c>
      <c r="F29" s="1">
        <v>12</v>
      </c>
      <c r="G29" s="32">
        <v>48000</v>
      </c>
      <c r="H29" s="32">
        <f>謝金請求金額タリフ[[#This Row],[元（2026年タリフ）のベース請求金額（税別）]]*0.9</f>
        <v>43200</v>
      </c>
      <c r="I29" s="32">
        <v>36960</v>
      </c>
      <c r="J29" s="32">
        <f>謝金請求金額タリフ[[#This Row],[ベース請求金額（税別）]]*0.75*1.1</f>
        <v>35640</v>
      </c>
      <c r="K29" s="1" t="s">
        <v>38</v>
      </c>
    </row>
    <row r="30" spans="1:11" x14ac:dyDescent="0.4">
      <c r="A30" s="28" t="s">
        <v>20</v>
      </c>
      <c r="B30" s="29" t="s">
        <v>6</v>
      </c>
      <c r="C30" s="29" t="s">
        <v>2</v>
      </c>
      <c r="D30" s="29" t="s">
        <v>8</v>
      </c>
      <c r="E30" s="29">
        <v>12</v>
      </c>
      <c r="F30" s="29">
        <v>13</v>
      </c>
      <c r="G30" s="34">
        <v>52000</v>
      </c>
      <c r="H30" s="34">
        <v>46800</v>
      </c>
      <c r="I30" s="34">
        <v>40040</v>
      </c>
      <c r="J30" s="34">
        <f>謝金請求金額タリフ[[#This Row],[ベース請求金額（税別）]]*0.75*1.1</f>
        <v>38610</v>
      </c>
      <c r="K30" s="29" t="s">
        <v>39</v>
      </c>
    </row>
    <row r="31" spans="1:11" x14ac:dyDescent="0.4">
      <c r="A31" s="28" t="s">
        <v>20</v>
      </c>
      <c r="B31" s="29" t="s">
        <v>6</v>
      </c>
      <c r="C31" s="29" t="s">
        <v>2</v>
      </c>
      <c r="D31" s="29" t="s">
        <v>8</v>
      </c>
      <c r="E31" s="29">
        <v>13</v>
      </c>
      <c r="F31" s="30">
        <v>14</v>
      </c>
      <c r="G31" s="34">
        <v>56000</v>
      </c>
      <c r="H31" s="34">
        <v>50400</v>
      </c>
      <c r="I31" s="34">
        <v>43120</v>
      </c>
      <c r="J31" s="34">
        <f>謝金請求金額タリフ[[#This Row],[ベース請求金額（税別）]]*0.75*1.1</f>
        <v>41580</v>
      </c>
      <c r="K31" s="29" t="s">
        <v>40</v>
      </c>
    </row>
    <row r="32" spans="1:11" x14ac:dyDescent="0.4">
      <c r="A32" s="28" t="s">
        <v>20</v>
      </c>
      <c r="B32" s="29" t="s">
        <v>6</v>
      </c>
      <c r="C32" s="29" t="s">
        <v>2</v>
      </c>
      <c r="D32" s="29" t="s">
        <v>8</v>
      </c>
      <c r="E32" s="29">
        <v>14</v>
      </c>
      <c r="F32" s="30">
        <v>24</v>
      </c>
      <c r="G32" s="34">
        <v>60000</v>
      </c>
      <c r="H32" s="34">
        <v>54000</v>
      </c>
      <c r="I32" s="34">
        <v>46200</v>
      </c>
      <c r="J32" s="34">
        <f>謝金請求金額タリフ[[#This Row],[ベース請求金額（税別）]]*0.75*1.1</f>
        <v>44550</v>
      </c>
      <c r="K32" s="29" t="s">
        <v>41</v>
      </c>
    </row>
    <row r="33" spans="1:11" x14ac:dyDescent="0.4">
      <c r="A33" s="16" t="s">
        <v>20</v>
      </c>
      <c r="B33" s="1" t="s">
        <v>6</v>
      </c>
      <c r="C33" s="1" t="s">
        <v>2</v>
      </c>
      <c r="D33" s="1" t="s">
        <v>17</v>
      </c>
      <c r="E33" s="1">
        <v>0</v>
      </c>
      <c r="F33" s="1">
        <v>1</v>
      </c>
      <c r="G33" s="32">
        <v>20000</v>
      </c>
      <c r="H33" s="32">
        <f>謝金請求金額タリフ[[#This Row],[元（2026年タリフ）のベース請求金額（税別）]]*0.9</f>
        <v>18000</v>
      </c>
      <c r="I33" s="32">
        <v>6160</v>
      </c>
      <c r="J33" s="33">
        <f>謝金請求金額タリフ[[#This Row],[ベース請求金額（税別）]]*0.75*1.1*0.4</f>
        <v>5940.0000000000009</v>
      </c>
      <c r="K33" s="18" t="s">
        <v>31</v>
      </c>
    </row>
    <row r="34" spans="1:11" x14ac:dyDescent="0.4">
      <c r="A34" s="16" t="s">
        <v>20</v>
      </c>
      <c r="B34" s="1" t="s">
        <v>6</v>
      </c>
      <c r="C34" s="1" t="s">
        <v>2</v>
      </c>
      <c r="D34" s="1" t="s">
        <v>17</v>
      </c>
      <c r="E34" s="1">
        <v>1</v>
      </c>
      <c r="F34" s="1">
        <v>2</v>
      </c>
      <c r="G34" s="32">
        <v>20000</v>
      </c>
      <c r="H34" s="32">
        <f>謝金請求金額タリフ[[#This Row],[元（2026年タリフ）のベース請求金額（税別）]]*0.9</f>
        <v>18000</v>
      </c>
      <c r="I34" s="32">
        <v>10780</v>
      </c>
      <c r="J34" s="32">
        <f>謝金請求金額タリフ[[#This Row],[ベース請求金額（税別）]]*0.75*1.1*0.7</f>
        <v>10395</v>
      </c>
      <c r="K34" s="1" t="s">
        <v>32</v>
      </c>
    </row>
    <row r="35" spans="1:11" x14ac:dyDescent="0.4">
      <c r="A35" s="16" t="s">
        <v>20</v>
      </c>
      <c r="B35" s="1" t="s">
        <v>6</v>
      </c>
      <c r="C35" s="1" t="s">
        <v>2</v>
      </c>
      <c r="D35" s="1" t="s">
        <v>17</v>
      </c>
      <c r="E35" s="1">
        <v>2</v>
      </c>
      <c r="F35" s="1">
        <v>3</v>
      </c>
      <c r="G35" s="32">
        <v>20000</v>
      </c>
      <c r="H35" s="32">
        <f>謝金請求金額タリフ[[#This Row],[元（2026年タリフ）のベース請求金額（税別）]]*0.9</f>
        <v>18000</v>
      </c>
      <c r="I35" s="32">
        <v>15400</v>
      </c>
      <c r="J35" s="32">
        <f>謝金請求金額タリフ[[#This Row],[ベース請求金額（税別）]]*0.75*1.1</f>
        <v>14850.000000000002</v>
      </c>
      <c r="K35" s="1" t="s">
        <v>33</v>
      </c>
    </row>
    <row r="36" spans="1:11" x14ac:dyDescent="0.4">
      <c r="A36" s="16" t="s">
        <v>20</v>
      </c>
      <c r="B36" s="1" t="s">
        <v>6</v>
      </c>
      <c r="C36" s="1" t="s">
        <v>2</v>
      </c>
      <c r="D36" s="1" t="s">
        <v>17</v>
      </c>
      <c r="E36" s="1">
        <v>3</v>
      </c>
      <c r="F36" s="1">
        <v>5</v>
      </c>
      <c r="G36" s="32">
        <v>28000</v>
      </c>
      <c r="H36" s="32">
        <f>謝金請求金額タリフ[[#This Row],[元（2026年タリフ）のベース請求金額（税別）]]*0.9</f>
        <v>25200</v>
      </c>
      <c r="I36" s="32">
        <v>21560</v>
      </c>
      <c r="J36" s="32">
        <f>謝金請求金額タリフ[[#This Row],[ベース請求金額（税別）]]*0.75*1.1</f>
        <v>20790</v>
      </c>
      <c r="K36" s="1" t="s">
        <v>34</v>
      </c>
    </row>
    <row r="37" spans="1:11" x14ac:dyDescent="0.4">
      <c r="A37" s="16" t="s">
        <v>20</v>
      </c>
      <c r="B37" s="1" t="s">
        <v>6</v>
      </c>
      <c r="C37" s="1" t="s">
        <v>2</v>
      </c>
      <c r="D37" s="1" t="s">
        <v>17</v>
      </c>
      <c r="E37" s="1">
        <v>5</v>
      </c>
      <c r="F37" s="1">
        <v>8</v>
      </c>
      <c r="G37" s="32">
        <v>41000</v>
      </c>
      <c r="H37" s="32">
        <f>謝金請求金額タリフ[[#This Row],[元（2026年タリフ）のベース請求金額（税別）]]*0.9</f>
        <v>36900</v>
      </c>
      <c r="I37" s="32">
        <v>31570</v>
      </c>
      <c r="J37" s="32">
        <f>謝金請求金額タリフ[[#This Row],[ベース請求金額（税別）]]*0.75*1.1</f>
        <v>30442.500000000004</v>
      </c>
      <c r="K37" s="1" t="s">
        <v>35</v>
      </c>
    </row>
    <row r="38" spans="1:11" x14ac:dyDescent="0.4">
      <c r="A38" s="16" t="s">
        <v>20</v>
      </c>
      <c r="B38" s="1" t="s">
        <v>6</v>
      </c>
      <c r="C38" s="1" t="s">
        <v>2</v>
      </c>
      <c r="D38" s="1" t="s">
        <v>17</v>
      </c>
      <c r="E38" s="1">
        <v>8</v>
      </c>
      <c r="F38" s="1">
        <v>10</v>
      </c>
      <c r="G38" s="32">
        <v>49000</v>
      </c>
      <c r="H38" s="32">
        <f>謝金請求金額タリフ[[#This Row],[元（2026年タリフ）のベース請求金額（税別）]]*0.9</f>
        <v>44100</v>
      </c>
      <c r="I38" s="32">
        <v>37730</v>
      </c>
      <c r="J38" s="32">
        <f>謝金請求金額タリフ[[#This Row],[ベース請求金額（税別）]]*0.75*1.1</f>
        <v>36382.5</v>
      </c>
      <c r="K38" s="1" t="s">
        <v>36</v>
      </c>
    </row>
    <row r="39" spans="1:11" x14ac:dyDescent="0.4">
      <c r="A39" s="16" t="s">
        <v>20</v>
      </c>
      <c r="B39" s="1" t="s">
        <v>6</v>
      </c>
      <c r="C39" s="1" t="s">
        <v>2</v>
      </c>
      <c r="D39" s="1" t="s">
        <v>17</v>
      </c>
      <c r="E39" s="1">
        <v>10</v>
      </c>
      <c r="F39" s="1">
        <v>12</v>
      </c>
      <c r="G39" s="32">
        <v>56000</v>
      </c>
      <c r="H39" s="32">
        <f>謝金請求金額タリフ[[#This Row],[元（2026年タリフ）のベース請求金額（税別）]]*0.9</f>
        <v>50400</v>
      </c>
      <c r="I39" s="32">
        <v>43120</v>
      </c>
      <c r="J39" s="32">
        <f>謝金請求金額タリフ[[#This Row],[ベース請求金額（税別）]]*0.75*1.1</f>
        <v>41580</v>
      </c>
      <c r="K39" s="1" t="s">
        <v>38</v>
      </c>
    </row>
    <row r="40" spans="1:11" x14ac:dyDescent="0.4">
      <c r="A40" s="28" t="s">
        <v>20</v>
      </c>
      <c r="B40" s="29" t="s">
        <v>6</v>
      </c>
      <c r="C40" s="29" t="s">
        <v>2</v>
      </c>
      <c r="D40" s="29" t="s">
        <v>17</v>
      </c>
      <c r="E40" s="29">
        <v>12</v>
      </c>
      <c r="F40" s="29">
        <v>13</v>
      </c>
      <c r="G40" s="34">
        <v>60600</v>
      </c>
      <c r="H40" s="34">
        <v>54600</v>
      </c>
      <c r="I40" s="34">
        <v>46662</v>
      </c>
      <c r="J40" s="34">
        <f>謝金請求金額タリフ[[#This Row],[ベース請求金額（税別）]]*0.75*1.1</f>
        <v>45045</v>
      </c>
      <c r="K40" s="29" t="s">
        <v>39</v>
      </c>
    </row>
    <row r="41" spans="1:11" x14ac:dyDescent="0.4">
      <c r="A41" s="28" t="s">
        <v>20</v>
      </c>
      <c r="B41" s="29" t="s">
        <v>6</v>
      </c>
      <c r="C41" s="29" t="s">
        <v>2</v>
      </c>
      <c r="D41" s="29" t="s">
        <v>17</v>
      </c>
      <c r="E41" s="29">
        <v>13</v>
      </c>
      <c r="F41" s="30">
        <v>14</v>
      </c>
      <c r="G41" s="34">
        <v>65200</v>
      </c>
      <c r="H41" s="34">
        <v>58800</v>
      </c>
      <c r="I41" s="34">
        <v>50204</v>
      </c>
      <c r="J41" s="34">
        <f>謝金請求金額タリフ[[#This Row],[ベース請求金額（税別）]]*0.75*1.1</f>
        <v>48510.000000000007</v>
      </c>
      <c r="K41" s="29" t="s">
        <v>40</v>
      </c>
    </row>
    <row r="42" spans="1:11" x14ac:dyDescent="0.4">
      <c r="A42" s="28" t="s">
        <v>20</v>
      </c>
      <c r="B42" s="29" t="s">
        <v>6</v>
      </c>
      <c r="C42" s="29" t="s">
        <v>2</v>
      </c>
      <c r="D42" s="29" t="s">
        <v>17</v>
      </c>
      <c r="E42" s="29">
        <v>14</v>
      </c>
      <c r="F42" s="30">
        <v>24</v>
      </c>
      <c r="G42" s="34">
        <v>69800</v>
      </c>
      <c r="H42" s="34">
        <v>63000</v>
      </c>
      <c r="I42" s="34">
        <v>53749</v>
      </c>
      <c r="J42" s="34">
        <f>謝金請求金額タリフ[[#This Row],[ベース請求金額（税別）]]*0.75*1.1</f>
        <v>51975.000000000007</v>
      </c>
      <c r="K42" s="29" t="s">
        <v>41</v>
      </c>
    </row>
    <row r="43" spans="1:11" x14ac:dyDescent="0.4">
      <c r="A43" s="19" t="s">
        <v>20</v>
      </c>
      <c r="B43" s="20" t="s">
        <v>7</v>
      </c>
      <c r="C43" s="20" t="s">
        <v>1</v>
      </c>
      <c r="D43" s="20" t="s">
        <v>8</v>
      </c>
      <c r="E43" s="20">
        <v>0</v>
      </c>
      <c r="F43" s="21">
        <v>3</v>
      </c>
      <c r="G43" s="36">
        <v>22700</v>
      </c>
      <c r="H43" s="36">
        <f>H15*4/3</f>
        <v>20400</v>
      </c>
      <c r="I43" s="36">
        <v>17479</v>
      </c>
      <c r="J43" s="36">
        <f>謝金請求金額タリフ[[#This Row],[ベース請求金額（税別）]]*0.75*1.1</f>
        <v>16830</v>
      </c>
      <c r="K43" s="20" t="s">
        <v>33</v>
      </c>
    </row>
    <row r="44" spans="1:11" x14ac:dyDescent="0.4">
      <c r="A44" s="19" t="s">
        <v>20</v>
      </c>
      <c r="B44" s="20" t="s">
        <v>7</v>
      </c>
      <c r="C44" s="20" t="s">
        <v>1</v>
      </c>
      <c r="D44" s="20" t="s">
        <v>8</v>
      </c>
      <c r="E44" s="20">
        <v>3</v>
      </c>
      <c r="F44" s="21">
        <v>5</v>
      </c>
      <c r="G44" s="36">
        <v>32000</v>
      </c>
      <c r="H44" s="36">
        <f t="shared" ref="H44:H47" si="0">H16*4/3</f>
        <v>28800</v>
      </c>
      <c r="I44" s="36">
        <v>24640</v>
      </c>
      <c r="J44" s="36">
        <f>謝金請求金額タリフ[[#This Row],[ベース請求金額（税別）]]*0.75*1.1</f>
        <v>23760.000000000004</v>
      </c>
      <c r="K44" s="20" t="s">
        <v>34</v>
      </c>
    </row>
    <row r="45" spans="1:11" x14ac:dyDescent="0.4">
      <c r="A45" s="19" t="s">
        <v>20</v>
      </c>
      <c r="B45" s="20" t="s">
        <v>7</v>
      </c>
      <c r="C45" s="20" t="s">
        <v>1</v>
      </c>
      <c r="D45" s="20" t="s">
        <v>8</v>
      </c>
      <c r="E45" s="20">
        <v>5</v>
      </c>
      <c r="F45" s="21">
        <v>8</v>
      </c>
      <c r="G45" s="36">
        <v>46700</v>
      </c>
      <c r="H45" s="36">
        <f t="shared" si="0"/>
        <v>42000</v>
      </c>
      <c r="I45" s="36">
        <v>35959</v>
      </c>
      <c r="J45" s="36">
        <f>謝金請求金額タリフ[[#This Row],[ベース請求金額（税別）]]*0.75*1.1</f>
        <v>34650</v>
      </c>
      <c r="K45" s="20" t="s">
        <v>35</v>
      </c>
    </row>
    <row r="46" spans="1:11" x14ac:dyDescent="0.4">
      <c r="A46" s="19" t="s">
        <v>20</v>
      </c>
      <c r="B46" s="20" t="s">
        <v>7</v>
      </c>
      <c r="C46" s="20" t="s">
        <v>1</v>
      </c>
      <c r="D46" s="20" t="s">
        <v>8</v>
      </c>
      <c r="E46" s="20">
        <v>8</v>
      </c>
      <c r="F46" s="21">
        <v>10</v>
      </c>
      <c r="G46" s="36">
        <v>53000</v>
      </c>
      <c r="H46" s="36">
        <f t="shared" si="0"/>
        <v>50400</v>
      </c>
      <c r="I46" s="36">
        <v>40810</v>
      </c>
      <c r="J46" s="36">
        <f>謝金請求金額タリフ[[#This Row],[ベース請求金額（税別）]]*0.75*1.1</f>
        <v>41580</v>
      </c>
      <c r="K46" s="20" t="s">
        <v>36</v>
      </c>
    </row>
    <row r="47" spans="1:11" x14ac:dyDescent="0.4">
      <c r="A47" s="19" t="s">
        <v>20</v>
      </c>
      <c r="B47" s="20" t="s">
        <v>7</v>
      </c>
      <c r="C47" s="20" t="s">
        <v>1</v>
      </c>
      <c r="D47" s="20" t="s">
        <v>8</v>
      </c>
      <c r="E47" s="20">
        <v>10</v>
      </c>
      <c r="F47" s="20">
        <v>12</v>
      </c>
      <c r="G47" s="36">
        <v>64000</v>
      </c>
      <c r="H47" s="36">
        <f t="shared" si="0"/>
        <v>57600</v>
      </c>
      <c r="I47" s="36">
        <v>49280</v>
      </c>
      <c r="J47" s="36">
        <f>謝金請求金額タリフ[[#This Row],[ベース請求金額（税別）]]*0.75*1.1</f>
        <v>47520.000000000007</v>
      </c>
      <c r="K47" s="20" t="s">
        <v>38</v>
      </c>
    </row>
    <row r="48" spans="1:11" x14ac:dyDescent="0.4">
      <c r="A48" s="37" t="s">
        <v>20</v>
      </c>
      <c r="B48" s="38" t="s">
        <v>7</v>
      </c>
      <c r="C48" s="38" t="s">
        <v>1</v>
      </c>
      <c r="D48" s="38" t="s">
        <v>8</v>
      </c>
      <c r="E48" s="38">
        <v>12</v>
      </c>
      <c r="F48" s="38">
        <v>13</v>
      </c>
      <c r="G48" s="39">
        <v>69300</v>
      </c>
      <c r="H48" s="39">
        <v>62400</v>
      </c>
      <c r="I48" s="39">
        <v>53361</v>
      </c>
      <c r="J48" s="39">
        <f>謝金請求金額タリフ[[#This Row],[ベース請求金額（税別）]]*0.75*1.1</f>
        <v>51480.000000000007</v>
      </c>
      <c r="K48" s="38" t="s">
        <v>39</v>
      </c>
    </row>
    <row r="49" spans="1:11" x14ac:dyDescent="0.4">
      <c r="A49" s="37" t="s">
        <v>20</v>
      </c>
      <c r="B49" s="38" t="s">
        <v>7</v>
      </c>
      <c r="C49" s="38" t="s">
        <v>1</v>
      </c>
      <c r="D49" s="38" t="s">
        <v>8</v>
      </c>
      <c r="E49" s="38">
        <v>13</v>
      </c>
      <c r="F49" s="40">
        <v>14</v>
      </c>
      <c r="G49" s="39">
        <v>74600</v>
      </c>
      <c r="H49" s="39">
        <v>67200</v>
      </c>
      <c r="I49" s="39">
        <v>57442</v>
      </c>
      <c r="J49" s="39">
        <f>謝金請求金額タリフ[[#This Row],[ベース請求金額（税別）]]*0.75*1.1</f>
        <v>55440.000000000007</v>
      </c>
      <c r="K49" s="38" t="s">
        <v>40</v>
      </c>
    </row>
    <row r="50" spans="1:11" x14ac:dyDescent="0.4">
      <c r="A50" s="37" t="s">
        <v>20</v>
      </c>
      <c r="B50" s="38" t="s">
        <v>7</v>
      </c>
      <c r="C50" s="38" t="s">
        <v>1</v>
      </c>
      <c r="D50" s="38" t="s">
        <v>8</v>
      </c>
      <c r="E50" s="38">
        <v>14</v>
      </c>
      <c r="F50" s="40">
        <v>24</v>
      </c>
      <c r="G50" s="39">
        <v>79900</v>
      </c>
      <c r="H50" s="39">
        <v>72000</v>
      </c>
      <c r="I50" s="39">
        <v>61523</v>
      </c>
      <c r="J50" s="39">
        <f>謝金請求金額タリフ[[#This Row],[ベース請求金額（税別）]]*0.75*1.1</f>
        <v>59400.000000000007</v>
      </c>
      <c r="K50" s="38" t="s">
        <v>41</v>
      </c>
    </row>
    <row r="51" spans="1:11" x14ac:dyDescent="0.4">
      <c r="A51" s="19" t="s">
        <v>20</v>
      </c>
      <c r="B51" s="20" t="s">
        <v>7</v>
      </c>
      <c r="C51" s="20" t="s">
        <v>1</v>
      </c>
      <c r="D51" s="20" t="s">
        <v>17</v>
      </c>
      <c r="E51" s="20">
        <v>0</v>
      </c>
      <c r="F51" s="21">
        <v>3</v>
      </c>
      <c r="G51" s="36">
        <v>25500</v>
      </c>
      <c r="H51" s="36">
        <f>H15*3/2</f>
        <v>22950</v>
      </c>
      <c r="I51" s="36">
        <v>19635</v>
      </c>
      <c r="J51" s="36">
        <f>謝金請求金額タリフ[[#This Row],[ベース請求金額（税別）]]*0.75*1.1</f>
        <v>18933.75</v>
      </c>
      <c r="K51" s="20" t="s">
        <v>33</v>
      </c>
    </row>
    <row r="52" spans="1:11" x14ac:dyDescent="0.4">
      <c r="A52" s="19" t="s">
        <v>20</v>
      </c>
      <c r="B52" s="20" t="s">
        <v>7</v>
      </c>
      <c r="C52" s="20" t="s">
        <v>1</v>
      </c>
      <c r="D52" s="20" t="s">
        <v>17</v>
      </c>
      <c r="E52" s="20">
        <v>3</v>
      </c>
      <c r="F52" s="21">
        <v>5</v>
      </c>
      <c r="G52" s="36">
        <v>36000</v>
      </c>
      <c r="H52" s="36">
        <f t="shared" ref="H52:H55" si="1">H16*3/2</f>
        <v>32400</v>
      </c>
      <c r="I52" s="36">
        <v>27720</v>
      </c>
      <c r="J52" s="36">
        <f>謝金請求金額タリフ[[#This Row],[ベース請求金額（税別）]]*0.75*1.1</f>
        <v>26730.000000000004</v>
      </c>
      <c r="K52" s="20" t="s">
        <v>34</v>
      </c>
    </row>
    <row r="53" spans="1:11" x14ac:dyDescent="0.4">
      <c r="A53" s="19" t="s">
        <v>20</v>
      </c>
      <c r="B53" s="20" t="s">
        <v>7</v>
      </c>
      <c r="C53" s="20" t="s">
        <v>1</v>
      </c>
      <c r="D53" s="20" t="s">
        <v>17</v>
      </c>
      <c r="E53" s="20">
        <v>5</v>
      </c>
      <c r="F53" s="21">
        <v>8</v>
      </c>
      <c r="G53" s="36">
        <v>52500</v>
      </c>
      <c r="H53" s="36">
        <f t="shared" si="1"/>
        <v>47250</v>
      </c>
      <c r="I53" s="36">
        <v>40425</v>
      </c>
      <c r="J53" s="36">
        <f>謝金請求金額タリフ[[#This Row],[ベース請求金額（税別）]]*0.75*1.1</f>
        <v>38981.25</v>
      </c>
      <c r="K53" s="20" t="s">
        <v>35</v>
      </c>
    </row>
    <row r="54" spans="1:11" x14ac:dyDescent="0.4">
      <c r="A54" s="19" t="s">
        <v>20</v>
      </c>
      <c r="B54" s="20" t="s">
        <v>7</v>
      </c>
      <c r="C54" s="20" t="s">
        <v>1</v>
      </c>
      <c r="D54" s="20" t="s">
        <v>17</v>
      </c>
      <c r="E54" s="20">
        <v>8</v>
      </c>
      <c r="F54" s="21">
        <v>10</v>
      </c>
      <c r="G54" s="36">
        <v>60000</v>
      </c>
      <c r="H54" s="36">
        <f t="shared" si="1"/>
        <v>56700</v>
      </c>
      <c r="I54" s="36">
        <v>46200</v>
      </c>
      <c r="J54" s="36">
        <f>謝金請求金額タリフ[[#This Row],[ベース請求金額（税別）]]*0.75*1.1</f>
        <v>46777.500000000007</v>
      </c>
      <c r="K54" s="20" t="s">
        <v>36</v>
      </c>
    </row>
    <row r="55" spans="1:11" x14ac:dyDescent="0.4">
      <c r="A55" s="19" t="s">
        <v>20</v>
      </c>
      <c r="B55" s="20" t="s">
        <v>7</v>
      </c>
      <c r="C55" s="20" t="s">
        <v>1</v>
      </c>
      <c r="D55" s="20" t="s">
        <v>17</v>
      </c>
      <c r="E55" s="20">
        <v>10</v>
      </c>
      <c r="F55" s="20">
        <v>12</v>
      </c>
      <c r="G55" s="36">
        <v>72000</v>
      </c>
      <c r="H55" s="36">
        <f t="shared" si="1"/>
        <v>64800</v>
      </c>
      <c r="I55" s="36">
        <v>55440</v>
      </c>
      <c r="J55" s="36">
        <f>謝金請求金額タリフ[[#This Row],[ベース請求金額（税別）]]*0.75*1.1</f>
        <v>53460.000000000007</v>
      </c>
      <c r="K55" s="20" t="s">
        <v>38</v>
      </c>
    </row>
    <row r="56" spans="1:11" x14ac:dyDescent="0.4">
      <c r="A56" s="37" t="s">
        <v>20</v>
      </c>
      <c r="B56" s="38" t="s">
        <v>7</v>
      </c>
      <c r="C56" s="38" t="s">
        <v>1</v>
      </c>
      <c r="D56" s="38" t="s">
        <v>17</v>
      </c>
      <c r="E56" s="38">
        <v>12</v>
      </c>
      <c r="F56" s="38">
        <v>13</v>
      </c>
      <c r="G56" s="39">
        <v>78000</v>
      </c>
      <c r="H56" s="39">
        <v>70200</v>
      </c>
      <c r="I56" s="39">
        <v>60060</v>
      </c>
      <c r="J56" s="39">
        <f>謝金請求金額タリフ[[#This Row],[ベース請求金額（税別）]]*0.75*1.1</f>
        <v>57915.000000000007</v>
      </c>
      <c r="K56" s="38" t="s">
        <v>39</v>
      </c>
    </row>
    <row r="57" spans="1:11" x14ac:dyDescent="0.4">
      <c r="A57" s="37" t="s">
        <v>20</v>
      </c>
      <c r="B57" s="38" t="s">
        <v>7</v>
      </c>
      <c r="C57" s="38" t="s">
        <v>1</v>
      </c>
      <c r="D57" s="38" t="s">
        <v>17</v>
      </c>
      <c r="E57" s="38">
        <v>13</v>
      </c>
      <c r="F57" s="40">
        <v>14</v>
      </c>
      <c r="G57" s="39">
        <v>84000</v>
      </c>
      <c r="H57" s="39">
        <v>75600</v>
      </c>
      <c r="I57" s="39">
        <v>64680</v>
      </c>
      <c r="J57" s="39">
        <f>謝金請求金額タリフ[[#This Row],[ベース請求金額（税別）]]*0.75*1.1</f>
        <v>62370.000000000007</v>
      </c>
      <c r="K57" s="38" t="s">
        <v>40</v>
      </c>
    </row>
    <row r="58" spans="1:11" x14ac:dyDescent="0.4">
      <c r="A58" s="37" t="s">
        <v>20</v>
      </c>
      <c r="B58" s="38" t="s">
        <v>7</v>
      </c>
      <c r="C58" s="38" t="s">
        <v>1</v>
      </c>
      <c r="D58" s="38" t="s">
        <v>17</v>
      </c>
      <c r="E58" s="38">
        <v>14</v>
      </c>
      <c r="F58" s="40">
        <v>24</v>
      </c>
      <c r="G58" s="39">
        <v>90000</v>
      </c>
      <c r="H58" s="39">
        <v>81000</v>
      </c>
      <c r="I58" s="39">
        <v>69300</v>
      </c>
      <c r="J58" s="39">
        <f>謝金請求金額タリフ[[#This Row],[ベース請求金額（税別）]]*0.75*1.1</f>
        <v>66825</v>
      </c>
      <c r="K58" s="38" t="s">
        <v>41</v>
      </c>
    </row>
    <row r="59" spans="1:11" x14ac:dyDescent="0.4">
      <c r="A59" s="19" t="s">
        <v>20</v>
      </c>
      <c r="B59" s="20" t="s">
        <v>7</v>
      </c>
      <c r="C59" s="20" t="s">
        <v>2</v>
      </c>
      <c r="D59" s="20" t="s">
        <v>8</v>
      </c>
      <c r="E59" s="20">
        <v>0</v>
      </c>
      <c r="F59" s="21">
        <v>3</v>
      </c>
      <c r="G59" s="36">
        <v>22700</v>
      </c>
      <c r="H59" s="36">
        <f>H15*4/3</f>
        <v>20400</v>
      </c>
      <c r="I59" s="36">
        <v>17479</v>
      </c>
      <c r="J59" s="36">
        <f>謝金請求金額タリフ[[#This Row],[ベース請求金額（税別）]]*0.75*1.1</f>
        <v>16830</v>
      </c>
      <c r="K59" s="20" t="s">
        <v>33</v>
      </c>
    </row>
    <row r="60" spans="1:11" x14ac:dyDescent="0.4">
      <c r="A60" s="19" t="s">
        <v>20</v>
      </c>
      <c r="B60" s="20" t="s">
        <v>7</v>
      </c>
      <c r="C60" s="20" t="s">
        <v>2</v>
      </c>
      <c r="D60" s="20" t="s">
        <v>8</v>
      </c>
      <c r="E60" s="20">
        <v>3</v>
      </c>
      <c r="F60" s="21">
        <v>5</v>
      </c>
      <c r="G60" s="36">
        <v>32000</v>
      </c>
      <c r="H60" s="36">
        <f t="shared" ref="H60:H63" si="2">H16*4/3</f>
        <v>28800</v>
      </c>
      <c r="I60" s="36">
        <v>24640</v>
      </c>
      <c r="J60" s="36">
        <f>謝金請求金額タリフ[[#This Row],[ベース請求金額（税別）]]*0.75*1.1</f>
        <v>23760.000000000004</v>
      </c>
      <c r="K60" s="20" t="s">
        <v>34</v>
      </c>
    </row>
    <row r="61" spans="1:11" x14ac:dyDescent="0.4">
      <c r="A61" s="19" t="s">
        <v>20</v>
      </c>
      <c r="B61" s="20" t="s">
        <v>7</v>
      </c>
      <c r="C61" s="20" t="s">
        <v>2</v>
      </c>
      <c r="D61" s="20" t="s">
        <v>8</v>
      </c>
      <c r="E61" s="20">
        <v>5</v>
      </c>
      <c r="F61" s="21">
        <v>8</v>
      </c>
      <c r="G61" s="36">
        <v>46700</v>
      </c>
      <c r="H61" s="36">
        <f t="shared" si="2"/>
        <v>42000</v>
      </c>
      <c r="I61" s="36">
        <v>35959</v>
      </c>
      <c r="J61" s="36">
        <f>謝金請求金額タリフ[[#This Row],[ベース請求金額（税別）]]*0.75*1.1</f>
        <v>34650</v>
      </c>
      <c r="K61" s="20" t="s">
        <v>35</v>
      </c>
    </row>
    <row r="62" spans="1:11" x14ac:dyDescent="0.4">
      <c r="A62" s="19" t="s">
        <v>20</v>
      </c>
      <c r="B62" s="20" t="s">
        <v>7</v>
      </c>
      <c r="C62" s="20" t="s">
        <v>2</v>
      </c>
      <c r="D62" s="20" t="s">
        <v>8</v>
      </c>
      <c r="E62" s="20">
        <v>8</v>
      </c>
      <c r="F62" s="21">
        <v>10</v>
      </c>
      <c r="G62" s="36">
        <v>53000</v>
      </c>
      <c r="H62" s="36">
        <f t="shared" si="2"/>
        <v>50400</v>
      </c>
      <c r="I62" s="36">
        <v>40810</v>
      </c>
      <c r="J62" s="36">
        <f>謝金請求金額タリフ[[#This Row],[ベース請求金額（税別）]]*0.75*1.1</f>
        <v>41580</v>
      </c>
      <c r="K62" s="20" t="s">
        <v>36</v>
      </c>
    </row>
    <row r="63" spans="1:11" x14ac:dyDescent="0.4">
      <c r="A63" s="19" t="s">
        <v>20</v>
      </c>
      <c r="B63" s="20" t="s">
        <v>7</v>
      </c>
      <c r="C63" s="20" t="s">
        <v>2</v>
      </c>
      <c r="D63" s="20" t="s">
        <v>8</v>
      </c>
      <c r="E63" s="20">
        <v>10</v>
      </c>
      <c r="F63" s="20">
        <v>12</v>
      </c>
      <c r="G63" s="36">
        <v>64000</v>
      </c>
      <c r="H63" s="36">
        <f t="shared" si="2"/>
        <v>57600</v>
      </c>
      <c r="I63" s="36">
        <v>49280</v>
      </c>
      <c r="J63" s="36">
        <f>謝金請求金額タリフ[[#This Row],[ベース請求金額（税別）]]*0.75*1.1</f>
        <v>47520.000000000007</v>
      </c>
      <c r="K63" s="20" t="s">
        <v>38</v>
      </c>
    </row>
    <row r="64" spans="1:11" x14ac:dyDescent="0.4">
      <c r="A64" s="37" t="s">
        <v>20</v>
      </c>
      <c r="B64" s="38" t="s">
        <v>7</v>
      </c>
      <c r="C64" s="38" t="s">
        <v>2</v>
      </c>
      <c r="D64" s="38" t="s">
        <v>8</v>
      </c>
      <c r="E64" s="38">
        <v>12</v>
      </c>
      <c r="F64" s="38">
        <v>13</v>
      </c>
      <c r="G64" s="39">
        <v>69300</v>
      </c>
      <c r="H64" s="39">
        <v>62400</v>
      </c>
      <c r="I64" s="39">
        <v>53361</v>
      </c>
      <c r="J64" s="39">
        <f>謝金請求金額タリフ[[#This Row],[ベース請求金額（税別）]]*0.75*1.1</f>
        <v>51480.000000000007</v>
      </c>
      <c r="K64" s="38" t="s">
        <v>39</v>
      </c>
    </row>
    <row r="65" spans="1:11" x14ac:dyDescent="0.4">
      <c r="A65" s="37" t="s">
        <v>20</v>
      </c>
      <c r="B65" s="38" t="s">
        <v>7</v>
      </c>
      <c r="C65" s="38" t="s">
        <v>2</v>
      </c>
      <c r="D65" s="38" t="s">
        <v>8</v>
      </c>
      <c r="E65" s="38">
        <v>13</v>
      </c>
      <c r="F65" s="40">
        <v>14</v>
      </c>
      <c r="G65" s="39">
        <v>74600</v>
      </c>
      <c r="H65" s="39">
        <v>67200</v>
      </c>
      <c r="I65" s="39">
        <v>57442</v>
      </c>
      <c r="J65" s="39">
        <f>謝金請求金額タリフ[[#This Row],[ベース請求金額（税別）]]*0.75*1.1</f>
        <v>55440.000000000007</v>
      </c>
      <c r="K65" s="38" t="s">
        <v>40</v>
      </c>
    </row>
    <row r="66" spans="1:11" x14ac:dyDescent="0.4">
      <c r="A66" s="37" t="s">
        <v>20</v>
      </c>
      <c r="B66" s="38" t="s">
        <v>7</v>
      </c>
      <c r="C66" s="38" t="s">
        <v>2</v>
      </c>
      <c r="D66" s="38" t="s">
        <v>8</v>
      </c>
      <c r="E66" s="38">
        <v>14</v>
      </c>
      <c r="F66" s="40">
        <v>24</v>
      </c>
      <c r="G66" s="39">
        <v>79900</v>
      </c>
      <c r="H66" s="39">
        <v>72000</v>
      </c>
      <c r="I66" s="39">
        <v>61523</v>
      </c>
      <c r="J66" s="39">
        <f>謝金請求金額タリフ[[#This Row],[ベース請求金額（税別）]]*0.75*1.1</f>
        <v>59400.000000000007</v>
      </c>
      <c r="K66" s="38" t="s">
        <v>41</v>
      </c>
    </row>
    <row r="67" spans="1:11" x14ac:dyDescent="0.4">
      <c r="A67" s="19" t="s">
        <v>20</v>
      </c>
      <c r="B67" s="20" t="s">
        <v>7</v>
      </c>
      <c r="C67" s="20" t="s">
        <v>2</v>
      </c>
      <c r="D67" s="20" t="s">
        <v>17</v>
      </c>
      <c r="E67" s="20">
        <v>0</v>
      </c>
      <c r="F67" s="21">
        <v>3</v>
      </c>
      <c r="G67" s="36">
        <v>25500</v>
      </c>
      <c r="H67" s="36">
        <f>H15*3/2</f>
        <v>22950</v>
      </c>
      <c r="I67" s="36">
        <v>19635</v>
      </c>
      <c r="J67" s="36">
        <f>謝金請求金額タリフ[[#This Row],[ベース請求金額（税別）]]*0.75*1.1</f>
        <v>18933.75</v>
      </c>
      <c r="K67" s="20" t="s">
        <v>33</v>
      </c>
    </row>
    <row r="68" spans="1:11" x14ac:dyDescent="0.4">
      <c r="A68" s="19" t="s">
        <v>20</v>
      </c>
      <c r="B68" s="20" t="s">
        <v>7</v>
      </c>
      <c r="C68" s="20" t="s">
        <v>2</v>
      </c>
      <c r="D68" s="20" t="s">
        <v>17</v>
      </c>
      <c r="E68" s="20">
        <v>3</v>
      </c>
      <c r="F68" s="21">
        <v>5</v>
      </c>
      <c r="G68" s="36">
        <v>36000</v>
      </c>
      <c r="H68" s="36">
        <f t="shared" ref="H68:H71" si="3">H16*3/2</f>
        <v>32400</v>
      </c>
      <c r="I68" s="36">
        <v>27720</v>
      </c>
      <c r="J68" s="36">
        <f>謝金請求金額タリフ[[#This Row],[ベース請求金額（税別）]]*0.75*1.1</f>
        <v>26730.000000000004</v>
      </c>
      <c r="K68" s="20" t="s">
        <v>34</v>
      </c>
    </row>
    <row r="69" spans="1:11" x14ac:dyDescent="0.4">
      <c r="A69" s="19" t="s">
        <v>20</v>
      </c>
      <c r="B69" s="20" t="s">
        <v>7</v>
      </c>
      <c r="C69" s="20" t="s">
        <v>2</v>
      </c>
      <c r="D69" s="20" t="s">
        <v>17</v>
      </c>
      <c r="E69" s="20">
        <v>5</v>
      </c>
      <c r="F69" s="21">
        <v>8</v>
      </c>
      <c r="G69" s="36">
        <v>52500</v>
      </c>
      <c r="H69" s="36">
        <f t="shared" si="3"/>
        <v>47250</v>
      </c>
      <c r="I69" s="36">
        <v>40425</v>
      </c>
      <c r="J69" s="36">
        <f>謝金請求金額タリフ[[#This Row],[ベース請求金額（税別）]]*0.75*1.1</f>
        <v>38981.25</v>
      </c>
      <c r="K69" s="20" t="s">
        <v>35</v>
      </c>
    </row>
    <row r="70" spans="1:11" x14ac:dyDescent="0.4">
      <c r="A70" s="19" t="s">
        <v>20</v>
      </c>
      <c r="B70" s="20" t="s">
        <v>7</v>
      </c>
      <c r="C70" s="20" t="s">
        <v>2</v>
      </c>
      <c r="D70" s="20" t="s">
        <v>17</v>
      </c>
      <c r="E70" s="20">
        <v>8</v>
      </c>
      <c r="F70" s="21">
        <v>10</v>
      </c>
      <c r="G70" s="36">
        <v>60000</v>
      </c>
      <c r="H70" s="36">
        <f t="shared" si="3"/>
        <v>56700</v>
      </c>
      <c r="I70" s="36">
        <v>46200</v>
      </c>
      <c r="J70" s="36">
        <f>謝金請求金額タリフ[[#This Row],[ベース請求金額（税別）]]*0.75*1.1</f>
        <v>46777.500000000007</v>
      </c>
      <c r="K70" s="20" t="s">
        <v>36</v>
      </c>
    </row>
    <row r="71" spans="1:11" x14ac:dyDescent="0.4">
      <c r="A71" s="19" t="s">
        <v>20</v>
      </c>
      <c r="B71" s="20" t="s">
        <v>7</v>
      </c>
      <c r="C71" s="20" t="s">
        <v>2</v>
      </c>
      <c r="D71" s="20" t="s">
        <v>17</v>
      </c>
      <c r="E71" s="20">
        <v>10</v>
      </c>
      <c r="F71" s="20">
        <v>12</v>
      </c>
      <c r="G71" s="36">
        <v>72000</v>
      </c>
      <c r="H71" s="36">
        <f t="shared" si="3"/>
        <v>64800</v>
      </c>
      <c r="I71" s="36">
        <v>55440</v>
      </c>
      <c r="J71" s="36">
        <f>謝金請求金額タリフ[[#This Row],[ベース請求金額（税別）]]*0.75*1.1</f>
        <v>53460.000000000007</v>
      </c>
      <c r="K71" s="20" t="s">
        <v>38</v>
      </c>
    </row>
    <row r="72" spans="1:11" x14ac:dyDescent="0.4">
      <c r="A72" s="37" t="s">
        <v>20</v>
      </c>
      <c r="B72" s="38" t="s">
        <v>7</v>
      </c>
      <c r="C72" s="38" t="s">
        <v>2</v>
      </c>
      <c r="D72" s="38" t="s">
        <v>17</v>
      </c>
      <c r="E72" s="38">
        <v>12</v>
      </c>
      <c r="F72" s="38">
        <v>13</v>
      </c>
      <c r="G72" s="39">
        <v>78000</v>
      </c>
      <c r="H72" s="39">
        <v>70200</v>
      </c>
      <c r="I72" s="39">
        <v>60060</v>
      </c>
      <c r="J72" s="39">
        <f>謝金請求金額タリフ[[#This Row],[ベース請求金額（税別）]]*0.75*1.1</f>
        <v>57915.000000000007</v>
      </c>
      <c r="K72" s="38" t="s">
        <v>39</v>
      </c>
    </row>
    <row r="73" spans="1:11" x14ac:dyDescent="0.4">
      <c r="A73" s="37" t="s">
        <v>20</v>
      </c>
      <c r="B73" s="38" t="s">
        <v>7</v>
      </c>
      <c r="C73" s="38" t="s">
        <v>2</v>
      </c>
      <c r="D73" s="38" t="s">
        <v>17</v>
      </c>
      <c r="E73" s="38">
        <v>13</v>
      </c>
      <c r="F73" s="40">
        <v>14</v>
      </c>
      <c r="G73" s="39">
        <v>84000</v>
      </c>
      <c r="H73" s="39">
        <v>75600</v>
      </c>
      <c r="I73" s="39">
        <v>64680</v>
      </c>
      <c r="J73" s="39">
        <f>謝金請求金額タリフ[[#This Row],[ベース請求金額（税別）]]*0.75*1.1</f>
        <v>62370.000000000007</v>
      </c>
      <c r="K73" s="38" t="s">
        <v>40</v>
      </c>
    </row>
    <row r="74" spans="1:11" x14ac:dyDescent="0.4">
      <c r="A74" s="37" t="s">
        <v>20</v>
      </c>
      <c r="B74" s="38" t="s">
        <v>7</v>
      </c>
      <c r="C74" s="38" t="s">
        <v>2</v>
      </c>
      <c r="D74" s="38" t="s">
        <v>17</v>
      </c>
      <c r="E74" s="38">
        <v>14</v>
      </c>
      <c r="F74" s="40">
        <v>24</v>
      </c>
      <c r="G74" s="39">
        <v>90000</v>
      </c>
      <c r="H74" s="39">
        <v>81000</v>
      </c>
      <c r="I74" s="39">
        <v>69300</v>
      </c>
      <c r="J74" s="39">
        <f>謝金請求金額タリフ[[#This Row],[ベース請求金額（税別）]]*0.75*1.1</f>
        <v>66825</v>
      </c>
      <c r="K74" s="38" t="s">
        <v>41</v>
      </c>
    </row>
    <row r="75" spans="1:11" x14ac:dyDescent="0.4">
      <c r="A75" s="16" t="s">
        <v>21</v>
      </c>
      <c r="B75" s="1" t="s">
        <v>6</v>
      </c>
      <c r="C75" s="1" t="s">
        <v>1</v>
      </c>
      <c r="D75" s="1" t="s">
        <v>8</v>
      </c>
      <c r="E75" s="1">
        <v>0</v>
      </c>
      <c r="F75" s="1">
        <v>1</v>
      </c>
      <c r="G75" s="32">
        <v>18200</v>
      </c>
      <c r="H75" s="32">
        <f>謝金請求金額タリフ[[#This Row],[元（2026年タリフ）のベース請求金額（税別）]]*0.9</f>
        <v>16380</v>
      </c>
      <c r="I75" s="32">
        <v>5605</v>
      </c>
      <c r="J75" s="33">
        <f>謝金請求金額タリフ[[#This Row],[ベース請求金額（税別）]]*0.75*1.1*0.4</f>
        <v>5405.4000000000015</v>
      </c>
      <c r="K75" s="18" t="s">
        <v>31</v>
      </c>
    </row>
    <row r="76" spans="1:11" x14ac:dyDescent="0.4">
      <c r="A76" s="16" t="s">
        <v>21</v>
      </c>
      <c r="B76" s="1" t="s">
        <v>6</v>
      </c>
      <c r="C76" s="1" t="s">
        <v>1</v>
      </c>
      <c r="D76" s="1" t="s">
        <v>8</v>
      </c>
      <c r="E76" s="1">
        <v>1</v>
      </c>
      <c r="F76" s="1">
        <v>2</v>
      </c>
      <c r="G76" s="32">
        <v>18200</v>
      </c>
      <c r="H76" s="32">
        <f>謝金請求金額タリフ[[#This Row],[元（2026年タリフ）のベース請求金額（税別）]]*0.9</f>
        <v>16380</v>
      </c>
      <c r="I76" s="32">
        <v>9809</v>
      </c>
      <c r="J76" s="32">
        <f>謝金請求金額タリフ[[#This Row],[ベース請求金額（税別）]]*0.75*1.1*0.7</f>
        <v>9459.4500000000007</v>
      </c>
      <c r="K76" s="1" t="s">
        <v>32</v>
      </c>
    </row>
    <row r="77" spans="1:11" x14ac:dyDescent="0.4">
      <c r="A77" s="16" t="s">
        <v>21</v>
      </c>
      <c r="B77" s="1" t="s">
        <v>6</v>
      </c>
      <c r="C77" s="1" t="s">
        <v>1</v>
      </c>
      <c r="D77" s="1" t="s">
        <v>8</v>
      </c>
      <c r="E77" s="1">
        <v>2</v>
      </c>
      <c r="F77" s="1">
        <v>3</v>
      </c>
      <c r="G77" s="32">
        <v>18200</v>
      </c>
      <c r="H77" s="32">
        <f>謝金請求金額タリフ[[#This Row],[元（2026年タリフ）のベース請求金額（税別）]]*0.9</f>
        <v>16380</v>
      </c>
      <c r="I77" s="32">
        <v>14014</v>
      </c>
      <c r="J77" s="32">
        <f>謝金請求金額タリフ[[#This Row],[ベース請求金額（税別）]]*0.75*1.1</f>
        <v>13513.500000000002</v>
      </c>
      <c r="K77" s="1" t="s">
        <v>33</v>
      </c>
    </row>
    <row r="78" spans="1:11" x14ac:dyDescent="0.4">
      <c r="A78" s="16" t="s">
        <v>21</v>
      </c>
      <c r="B78" s="1" t="s">
        <v>6</v>
      </c>
      <c r="C78" s="1" t="s">
        <v>1</v>
      </c>
      <c r="D78" s="1" t="s">
        <v>8</v>
      </c>
      <c r="E78" s="1">
        <v>3</v>
      </c>
      <c r="F78" s="1">
        <v>5</v>
      </c>
      <c r="G78" s="32">
        <v>26000</v>
      </c>
      <c r="H78" s="32">
        <f>謝金請求金額タリフ[[#This Row],[元（2026年タリフ）のベース請求金額（税別）]]*0.9</f>
        <v>23400</v>
      </c>
      <c r="I78" s="32">
        <v>20020</v>
      </c>
      <c r="J78" s="32">
        <f>謝金請求金額タリフ[[#This Row],[ベース請求金額（税別）]]*0.75*1.1</f>
        <v>19305</v>
      </c>
      <c r="K78" s="1" t="s">
        <v>34</v>
      </c>
    </row>
    <row r="79" spans="1:11" x14ac:dyDescent="0.4">
      <c r="A79" s="16" t="s">
        <v>21</v>
      </c>
      <c r="B79" s="1" t="s">
        <v>6</v>
      </c>
      <c r="C79" s="1" t="s">
        <v>1</v>
      </c>
      <c r="D79" s="1" t="s">
        <v>8</v>
      </c>
      <c r="E79" s="1">
        <v>5</v>
      </c>
      <c r="F79" s="1">
        <v>8</v>
      </c>
      <c r="G79" s="32">
        <v>37700</v>
      </c>
      <c r="H79" s="32">
        <f>謝金請求金額タリフ[[#This Row],[元（2026年タリフ）のベース請求金額（税別）]]*0.9</f>
        <v>33930</v>
      </c>
      <c r="I79" s="32">
        <v>29029</v>
      </c>
      <c r="J79" s="32">
        <f>謝金請求金額タリフ[[#This Row],[ベース請求金額（税別）]]*0.75*1.1</f>
        <v>27992.250000000004</v>
      </c>
      <c r="K79" s="1" t="s">
        <v>35</v>
      </c>
    </row>
    <row r="80" spans="1:11" x14ac:dyDescent="0.4">
      <c r="A80" s="16" t="s">
        <v>21</v>
      </c>
      <c r="B80" s="1" t="s">
        <v>6</v>
      </c>
      <c r="C80" s="1" t="s">
        <v>1</v>
      </c>
      <c r="D80" s="1" t="s">
        <v>8</v>
      </c>
      <c r="E80" s="1">
        <v>8</v>
      </c>
      <c r="F80" s="1">
        <v>10</v>
      </c>
      <c r="G80" s="32">
        <v>45500</v>
      </c>
      <c r="H80" s="32">
        <f>謝金請求金額タリフ[[#This Row],[元（2026年タリフ）のベース請求金額（税別）]]*0.9</f>
        <v>40950</v>
      </c>
      <c r="I80" s="32">
        <v>35035</v>
      </c>
      <c r="J80" s="32">
        <f>謝金請求金額タリフ[[#This Row],[ベース請求金額（税別）]]*0.75*1.1</f>
        <v>33783.75</v>
      </c>
      <c r="K80" s="1" t="s">
        <v>36</v>
      </c>
    </row>
    <row r="81" spans="1:11" x14ac:dyDescent="0.4">
      <c r="A81" s="16" t="s">
        <v>21</v>
      </c>
      <c r="B81" s="1" t="s">
        <v>6</v>
      </c>
      <c r="C81" s="1" t="s">
        <v>1</v>
      </c>
      <c r="D81" s="1" t="s">
        <v>8</v>
      </c>
      <c r="E81" s="1">
        <v>10</v>
      </c>
      <c r="F81" s="1">
        <v>12</v>
      </c>
      <c r="G81" s="32">
        <v>52000</v>
      </c>
      <c r="H81" s="32">
        <f>謝金請求金額タリフ[[#This Row],[元（2026年タリフ）のベース請求金額（税別）]]*0.9</f>
        <v>46800</v>
      </c>
      <c r="I81" s="32">
        <v>40040</v>
      </c>
      <c r="J81" s="32">
        <f>謝金請求金額タリフ[[#This Row],[ベース請求金額（税別）]]*0.75*1.1</f>
        <v>38610</v>
      </c>
      <c r="K81" s="1" t="s">
        <v>38</v>
      </c>
    </row>
    <row r="82" spans="1:11" x14ac:dyDescent="0.4">
      <c r="A82" s="28" t="s">
        <v>21</v>
      </c>
      <c r="B82" s="29" t="s">
        <v>6</v>
      </c>
      <c r="C82" s="29" t="s">
        <v>1</v>
      </c>
      <c r="D82" s="29" t="s">
        <v>8</v>
      </c>
      <c r="E82" s="29">
        <v>12</v>
      </c>
      <c r="F82" s="29">
        <v>13</v>
      </c>
      <c r="G82" s="34">
        <v>56300</v>
      </c>
      <c r="H82" s="34">
        <v>50700</v>
      </c>
      <c r="I82" s="34">
        <v>43351</v>
      </c>
      <c r="J82" s="34">
        <f>謝金請求金額タリフ[[#This Row],[ベース請求金額（税別）]]*0.75*1.1</f>
        <v>41827.5</v>
      </c>
      <c r="K82" s="29" t="s">
        <v>39</v>
      </c>
    </row>
    <row r="83" spans="1:11" x14ac:dyDescent="0.4">
      <c r="A83" s="28" t="s">
        <v>21</v>
      </c>
      <c r="B83" s="29" t="s">
        <v>6</v>
      </c>
      <c r="C83" s="29" t="s">
        <v>1</v>
      </c>
      <c r="D83" s="29" t="s">
        <v>8</v>
      </c>
      <c r="E83" s="29">
        <v>13</v>
      </c>
      <c r="F83" s="30">
        <v>14</v>
      </c>
      <c r="G83" s="34">
        <v>60600</v>
      </c>
      <c r="H83" s="34">
        <v>54600</v>
      </c>
      <c r="I83" s="34">
        <v>46662</v>
      </c>
      <c r="J83" s="34">
        <f>謝金請求金額タリフ[[#This Row],[ベース請求金額（税別）]]*0.75*1.1</f>
        <v>45045</v>
      </c>
      <c r="K83" s="29" t="s">
        <v>40</v>
      </c>
    </row>
    <row r="84" spans="1:11" x14ac:dyDescent="0.4">
      <c r="A84" s="28" t="s">
        <v>21</v>
      </c>
      <c r="B84" s="29" t="s">
        <v>6</v>
      </c>
      <c r="C84" s="29" t="s">
        <v>1</v>
      </c>
      <c r="D84" s="29" t="s">
        <v>8</v>
      </c>
      <c r="E84" s="29">
        <v>14</v>
      </c>
      <c r="F84" s="30">
        <v>24</v>
      </c>
      <c r="G84" s="34">
        <v>64900</v>
      </c>
      <c r="H84" s="34">
        <v>58500</v>
      </c>
      <c r="I84" s="34">
        <v>49973</v>
      </c>
      <c r="J84" s="34">
        <f>謝金請求金額タリフ[[#This Row],[ベース請求金額（税別）]]*0.75*1.1</f>
        <v>48262.500000000007</v>
      </c>
      <c r="K84" s="29" t="s">
        <v>41</v>
      </c>
    </row>
    <row r="85" spans="1:11" x14ac:dyDescent="0.4">
      <c r="A85" s="16" t="s">
        <v>21</v>
      </c>
      <c r="B85" s="1" t="s">
        <v>6</v>
      </c>
      <c r="C85" s="1" t="s">
        <v>1</v>
      </c>
      <c r="D85" s="1" t="s">
        <v>17</v>
      </c>
      <c r="E85" s="1">
        <v>0</v>
      </c>
      <c r="F85" s="1">
        <v>1</v>
      </c>
      <c r="G85" s="32">
        <v>22100</v>
      </c>
      <c r="H85" s="32">
        <f>謝金請求金額タリフ[[#This Row],[元（2026年タリフ）のベース請求金額（税別）]]*0.9</f>
        <v>19890</v>
      </c>
      <c r="I85" s="32">
        <v>6806</v>
      </c>
      <c r="J85" s="33">
        <f>謝金請求金額タリフ[[#This Row],[ベース請求金額（税別）]]*0.75*1.1*0.4</f>
        <v>6563.7000000000007</v>
      </c>
      <c r="K85" s="18" t="s">
        <v>31</v>
      </c>
    </row>
    <row r="86" spans="1:11" x14ac:dyDescent="0.4">
      <c r="A86" s="16" t="s">
        <v>21</v>
      </c>
      <c r="B86" s="1" t="s">
        <v>6</v>
      </c>
      <c r="C86" s="1" t="s">
        <v>1</v>
      </c>
      <c r="D86" s="1" t="s">
        <v>17</v>
      </c>
      <c r="E86" s="1">
        <v>1</v>
      </c>
      <c r="F86" s="1">
        <v>2</v>
      </c>
      <c r="G86" s="32">
        <v>22100</v>
      </c>
      <c r="H86" s="32">
        <f>謝金請求金額タリフ[[#This Row],[元（2026年タリフ）のベース請求金額（税別）]]*0.9</f>
        <v>19890</v>
      </c>
      <c r="I86" s="32">
        <v>11911</v>
      </c>
      <c r="J86" s="32">
        <f>謝金請求金額タリフ[[#This Row],[ベース請求金額（税別）]]*0.75*1.1*0.7</f>
        <v>11486.474999999999</v>
      </c>
      <c r="K86" s="1" t="s">
        <v>32</v>
      </c>
    </row>
    <row r="87" spans="1:11" x14ac:dyDescent="0.4">
      <c r="A87" s="16" t="s">
        <v>21</v>
      </c>
      <c r="B87" s="1" t="s">
        <v>6</v>
      </c>
      <c r="C87" s="1" t="s">
        <v>1</v>
      </c>
      <c r="D87" s="1" t="s">
        <v>17</v>
      </c>
      <c r="E87" s="1">
        <v>2</v>
      </c>
      <c r="F87" s="1">
        <v>3</v>
      </c>
      <c r="G87" s="32">
        <v>22100</v>
      </c>
      <c r="H87" s="32">
        <f>謝金請求金額タリフ[[#This Row],[元（2026年タリフ）のベース請求金額（税別）]]*0.9</f>
        <v>19890</v>
      </c>
      <c r="I87" s="32">
        <v>17017</v>
      </c>
      <c r="J87" s="32">
        <f>謝金請求金額タリフ[[#This Row],[ベース請求金額（税別）]]*0.75*1.1</f>
        <v>16409.25</v>
      </c>
      <c r="K87" s="1" t="s">
        <v>33</v>
      </c>
    </row>
    <row r="88" spans="1:11" x14ac:dyDescent="0.4">
      <c r="A88" s="16" t="s">
        <v>21</v>
      </c>
      <c r="B88" s="1" t="s">
        <v>6</v>
      </c>
      <c r="C88" s="1" t="s">
        <v>1</v>
      </c>
      <c r="D88" s="1" t="s">
        <v>17</v>
      </c>
      <c r="E88" s="1">
        <v>3</v>
      </c>
      <c r="F88" s="1">
        <v>5</v>
      </c>
      <c r="G88" s="32">
        <v>31200</v>
      </c>
      <c r="H88" s="32">
        <f>謝金請求金額タリフ[[#This Row],[元（2026年タリフ）のベース請求金額（税別）]]*0.9</f>
        <v>28080</v>
      </c>
      <c r="I88" s="32">
        <v>24024</v>
      </c>
      <c r="J88" s="32">
        <f>謝金請求金額タリフ[[#This Row],[ベース請求金額（税別）]]*0.75*1.1</f>
        <v>23166.000000000004</v>
      </c>
      <c r="K88" s="1" t="s">
        <v>34</v>
      </c>
    </row>
    <row r="89" spans="1:11" x14ac:dyDescent="0.4">
      <c r="A89" s="16" t="s">
        <v>21</v>
      </c>
      <c r="B89" s="1" t="s">
        <v>6</v>
      </c>
      <c r="C89" s="1" t="s">
        <v>1</v>
      </c>
      <c r="D89" s="1" t="s">
        <v>17</v>
      </c>
      <c r="E89" s="1">
        <v>5</v>
      </c>
      <c r="F89" s="1">
        <v>8</v>
      </c>
      <c r="G89" s="32">
        <v>45500</v>
      </c>
      <c r="H89" s="32">
        <f>謝金請求金額タリフ[[#This Row],[元（2026年タリフ）のベース請求金額（税別）]]*0.9</f>
        <v>40950</v>
      </c>
      <c r="I89" s="32">
        <v>35035</v>
      </c>
      <c r="J89" s="32">
        <f>謝金請求金額タリフ[[#This Row],[ベース請求金額（税別）]]*0.75*1.1</f>
        <v>33783.75</v>
      </c>
      <c r="K89" s="1" t="s">
        <v>35</v>
      </c>
    </row>
    <row r="90" spans="1:11" x14ac:dyDescent="0.4">
      <c r="A90" s="16" t="s">
        <v>21</v>
      </c>
      <c r="B90" s="1" t="s">
        <v>6</v>
      </c>
      <c r="C90" s="1" t="s">
        <v>1</v>
      </c>
      <c r="D90" s="1" t="s">
        <v>17</v>
      </c>
      <c r="E90" s="1">
        <v>8</v>
      </c>
      <c r="F90" s="1">
        <v>10</v>
      </c>
      <c r="G90" s="32">
        <v>54600</v>
      </c>
      <c r="H90" s="32">
        <f>謝金請求金額タリフ[[#This Row],[元（2026年タリフ）のベース請求金額（税別）]]*0.9</f>
        <v>49140</v>
      </c>
      <c r="I90" s="32">
        <v>42042</v>
      </c>
      <c r="J90" s="32">
        <f>謝金請求金額タリフ[[#This Row],[ベース請求金額（税別）]]*0.75*1.1</f>
        <v>40540.5</v>
      </c>
      <c r="K90" s="1" t="s">
        <v>36</v>
      </c>
    </row>
    <row r="91" spans="1:11" x14ac:dyDescent="0.4">
      <c r="A91" s="16" t="s">
        <v>21</v>
      </c>
      <c r="B91" s="1" t="s">
        <v>6</v>
      </c>
      <c r="C91" s="1" t="s">
        <v>1</v>
      </c>
      <c r="D91" s="1" t="s">
        <v>17</v>
      </c>
      <c r="E91" s="1">
        <v>10</v>
      </c>
      <c r="F91" s="1">
        <v>12</v>
      </c>
      <c r="G91" s="32">
        <v>62400</v>
      </c>
      <c r="H91" s="32">
        <f>謝金請求金額タリフ[[#This Row],[元（2026年タリフ）のベース請求金額（税別）]]*0.9</f>
        <v>56160</v>
      </c>
      <c r="I91" s="32">
        <v>48048</v>
      </c>
      <c r="J91" s="32">
        <f>謝金請求金額タリフ[[#This Row],[ベース請求金額（税別）]]*0.75*1.1</f>
        <v>46332.000000000007</v>
      </c>
      <c r="K91" s="1" t="s">
        <v>38</v>
      </c>
    </row>
    <row r="92" spans="1:11" x14ac:dyDescent="0.4">
      <c r="A92" s="28" t="s">
        <v>21</v>
      </c>
      <c r="B92" s="29" t="s">
        <v>6</v>
      </c>
      <c r="C92" s="29" t="s">
        <v>1</v>
      </c>
      <c r="D92" s="29" t="s">
        <v>17</v>
      </c>
      <c r="E92" s="29">
        <v>12</v>
      </c>
      <c r="F92" s="29">
        <v>13</v>
      </c>
      <c r="G92" s="34">
        <v>67600</v>
      </c>
      <c r="H92" s="34">
        <v>60840</v>
      </c>
      <c r="I92" s="34">
        <v>52052</v>
      </c>
      <c r="J92" s="34">
        <f>謝金請求金額タリフ[[#This Row],[ベース請求金額（税別）]]*0.75*1.1</f>
        <v>50193.000000000007</v>
      </c>
      <c r="K92" s="29" t="s">
        <v>39</v>
      </c>
    </row>
    <row r="93" spans="1:11" x14ac:dyDescent="0.4">
      <c r="A93" s="28" t="s">
        <v>21</v>
      </c>
      <c r="B93" s="29" t="s">
        <v>6</v>
      </c>
      <c r="C93" s="29" t="s">
        <v>1</v>
      </c>
      <c r="D93" s="29" t="s">
        <v>17</v>
      </c>
      <c r="E93" s="29">
        <v>13</v>
      </c>
      <c r="F93" s="30">
        <v>14</v>
      </c>
      <c r="G93" s="34">
        <v>72800</v>
      </c>
      <c r="H93" s="34">
        <v>65520</v>
      </c>
      <c r="I93" s="34">
        <v>56056</v>
      </c>
      <c r="J93" s="34">
        <f>謝金請求金額タリフ[[#This Row],[ベース請求金額（税別）]]*0.75*1.1</f>
        <v>54054.000000000007</v>
      </c>
      <c r="K93" s="29" t="s">
        <v>40</v>
      </c>
    </row>
    <row r="94" spans="1:11" x14ac:dyDescent="0.4">
      <c r="A94" s="28" t="s">
        <v>21</v>
      </c>
      <c r="B94" s="29" t="s">
        <v>6</v>
      </c>
      <c r="C94" s="29" t="s">
        <v>1</v>
      </c>
      <c r="D94" s="29" t="s">
        <v>17</v>
      </c>
      <c r="E94" s="29">
        <v>14</v>
      </c>
      <c r="F94" s="30">
        <v>24</v>
      </c>
      <c r="G94" s="34">
        <v>78000</v>
      </c>
      <c r="H94" s="34">
        <v>70200</v>
      </c>
      <c r="I94" s="34">
        <v>60060</v>
      </c>
      <c r="J94" s="34">
        <f>謝金請求金額タリフ[[#This Row],[ベース請求金額（税別）]]*0.75*1.1</f>
        <v>57915.000000000007</v>
      </c>
      <c r="K94" s="29" t="s">
        <v>41</v>
      </c>
    </row>
    <row r="95" spans="1:11" x14ac:dyDescent="0.4">
      <c r="A95" s="16" t="s">
        <v>21</v>
      </c>
      <c r="B95" s="1" t="s">
        <v>6</v>
      </c>
      <c r="C95" s="1" t="s">
        <v>2</v>
      </c>
      <c r="D95" s="1" t="s">
        <v>8</v>
      </c>
      <c r="E95" s="1">
        <v>0</v>
      </c>
      <c r="F95" s="1">
        <v>1</v>
      </c>
      <c r="G95" s="32">
        <v>22100</v>
      </c>
      <c r="H95" s="32">
        <f>謝金請求金額タリフ[[#This Row],[元（2026年タリフ）のベース請求金額（税別）]]*0.9</f>
        <v>19890</v>
      </c>
      <c r="I95" s="32">
        <v>6806</v>
      </c>
      <c r="J95" s="33">
        <f>謝金請求金額タリフ[[#This Row],[ベース請求金額（税別）]]*0.75*1.1*0.4</f>
        <v>6563.7000000000007</v>
      </c>
      <c r="K95" s="18" t="s">
        <v>31</v>
      </c>
    </row>
    <row r="96" spans="1:11" x14ac:dyDescent="0.4">
      <c r="A96" s="16" t="s">
        <v>21</v>
      </c>
      <c r="B96" s="1" t="s">
        <v>6</v>
      </c>
      <c r="C96" s="1" t="s">
        <v>2</v>
      </c>
      <c r="D96" s="1" t="s">
        <v>8</v>
      </c>
      <c r="E96" s="1">
        <v>1</v>
      </c>
      <c r="F96" s="1">
        <v>2</v>
      </c>
      <c r="G96" s="32">
        <v>22100</v>
      </c>
      <c r="H96" s="32">
        <f>謝金請求金額タリフ[[#This Row],[元（2026年タリフ）のベース請求金額（税別）]]*0.9</f>
        <v>19890</v>
      </c>
      <c r="I96" s="32">
        <v>11911</v>
      </c>
      <c r="J96" s="32">
        <f>謝金請求金額タリフ[[#This Row],[ベース請求金額（税別）]]*0.75*1.1*0.7</f>
        <v>11486.474999999999</v>
      </c>
      <c r="K96" s="1" t="s">
        <v>32</v>
      </c>
    </row>
    <row r="97" spans="1:11" x14ac:dyDescent="0.4">
      <c r="A97" s="16" t="s">
        <v>21</v>
      </c>
      <c r="B97" s="1" t="s">
        <v>6</v>
      </c>
      <c r="C97" s="1" t="s">
        <v>2</v>
      </c>
      <c r="D97" s="1" t="s">
        <v>8</v>
      </c>
      <c r="E97" s="1">
        <v>2</v>
      </c>
      <c r="F97" s="1">
        <v>3</v>
      </c>
      <c r="G97" s="32">
        <v>22100</v>
      </c>
      <c r="H97" s="32">
        <f>謝金請求金額タリフ[[#This Row],[元（2026年タリフ）のベース請求金額（税別）]]*0.9</f>
        <v>19890</v>
      </c>
      <c r="I97" s="32">
        <v>17017</v>
      </c>
      <c r="J97" s="32">
        <f>謝金請求金額タリフ[[#This Row],[ベース請求金額（税別）]]*0.75*1.1</f>
        <v>16409.25</v>
      </c>
      <c r="K97" s="1" t="s">
        <v>33</v>
      </c>
    </row>
    <row r="98" spans="1:11" x14ac:dyDescent="0.4">
      <c r="A98" s="16" t="s">
        <v>21</v>
      </c>
      <c r="B98" s="1" t="s">
        <v>6</v>
      </c>
      <c r="C98" s="1" t="s">
        <v>2</v>
      </c>
      <c r="D98" s="1" t="s">
        <v>8</v>
      </c>
      <c r="E98" s="1">
        <v>3</v>
      </c>
      <c r="F98" s="1">
        <v>5</v>
      </c>
      <c r="G98" s="32">
        <v>31200</v>
      </c>
      <c r="H98" s="32">
        <f>謝金請求金額タリフ[[#This Row],[元（2026年タリフ）のベース請求金額（税別）]]*0.9</f>
        <v>28080</v>
      </c>
      <c r="I98" s="32">
        <v>24024</v>
      </c>
      <c r="J98" s="32">
        <f>謝金請求金額タリフ[[#This Row],[ベース請求金額（税別）]]*0.75*1.1</f>
        <v>23166.000000000004</v>
      </c>
      <c r="K98" s="1" t="s">
        <v>34</v>
      </c>
    </row>
    <row r="99" spans="1:11" x14ac:dyDescent="0.4">
      <c r="A99" s="16" t="s">
        <v>21</v>
      </c>
      <c r="B99" s="1" t="s">
        <v>6</v>
      </c>
      <c r="C99" s="1" t="s">
        <v>2</v>
      </c>
      <c r="D99" s="1" t="s">
        <v>8</v>
      </c>
      <c r="E99" s="1">
        <v>5</v>
      </c>
      <c r="F99" s="1">
        <v>8</v>
      </c>
      <c r="G99" s="32">
        <v>45500</v>
      </c>
      <c r="H99" s="32">
        <f>謝金請求金額タリフ[[#This Row],[元（2026年タリフ）のベース請求金額（税別）]]*0.9</f>
        <v>40950</v>
      </c>
      <c r="I99" s="32">
        <v>35035</v>
      </c>
      <c r="J99" s="32">
        <f>謝金請求金額タリフ[[#This Row],[ベース請求金額（税別）]]*0.75*1.1</f>
        <v>33783.75</v>
      </c>
      <c r="K99" s="1" t="s">
        <v>35</v>
      </c>
    </row>
    <row r="100" spans="1:11" x14ac:dyDescent="0.4">
      <c r="A100" s="16" t="s">
        <v>21</v>
      </c>
      <c r="B100" s="1" t="s">
        <v>6</v>
      </c>
      <c r="C100" s="1" t="s">
        <v>2</v>
      </c>
      <c r="D100" s="1" t="s">
        <v>8</v>
      </c>
      <c r="E100" s="1">
        <v>8</v>
      </c>
      <c r="F100" s="1">
        <v>10</v>
      </c>
      <c r="G100" s="32">
        <v>54600</v>
      </c>
      <c r="H100" s="32">
        <f>謝金請求金額タリフ[[#This Row],[元（2026年タリフ）のベース請求金額（税別）]]*0.9</f>
        <v>49140</v>
      </c>
      <c r="I100" s="32">
        <v>42042</v>
      </c>
      <c r="J100" s="32">
        <f>謝金請求金額タリフ[[#This Row],[ベース請求金額（税別）]]*0.75*1.1</f>
        <v>40540.5</v>
      </c>
      <c r="K100" s="1" t="s">
        <v>36</v>
      </c>
    </row>
    <row r="101" spans="1:11" x14ac:dyDescent="0.4">
      <c r="A101" s="16" t="s">
        <v>21</v>
      </c>
      <c r="B101" s="1" t="s">
        <v>6</v>
      </c>
      <c r="C101" s="1" t="s">
        <v>2</v>
      </c>
      <c r="D101" s="1" t="s">
        <v>8</v>
      </c>
      <c r="E101" s="1">
        <v>10</v>
      </c>
      <c r="F101" s="1">
        <v>12</v>
      </c>
      <c r="G101" s="32">
        <v>62400</v>
      </c>
      <c r="H101" s="32">
        <f>謝金請求金額タリフ[[#This Row],[元（2026年タリフ）のベース請求金額（税別）]]*0.9</f>
        <v>56160</v>
      </c>
      <c r="I101" s="32">
        <v>48048</v>
      </c>
      <c r="J101" s="32">
        <f>謝金請求金額タリフ[[#This Row],[ベース請求金額（税別）]]*0.75*1.1</f>
        <v>46332.000000000007</v>
      </c>
      <c r="K101" s="1" t="s">
        <v>38</v>
      </c>
    </row>
    <row r="102" spans="1:11" x14ac:dyDescent="0.4">
      <c r="A102" s="28" t="s">
        <v>21</v>
      </c>
      <c r="B102" s="29" t="s">
        <v>6</v>
      </c>
      <c r="C102" s="29" t="s">
        <v>2</v>
      </c>
      <c r="D102" s="29" t="s">
        <v>8</v>
      </c>
      <c r="E102" s="29">
        <v>12</v>
      </c>
      <c r="F102" s="29">
        <v>13</v>
      </c>
      <c r="G102" s="34">
        <v>67600</v>
      </c>
      <c r="H102" s="34">
        <v>60840</v>
      </c>
      <c r="I102" s="34">
        <v>52052</v>
      </c>
      <c r="J102" s="34">
        <f>謝金請求金額タリフ[[#This Row],[ベース請求金額（税別）]]*0.75*1.1</f>
        <v>50193.000000000007</v>
      </c>
      <c r="K102" s="29" t="s">
        <v>39</v>
      </c>
    </row>
    <row r="103" spans="1:11" x14ac:dyDescent="0.4">
      <c r="A103" s="28" t="s">
        <v>21</v>
      </c>
      <c r="B103" s="29" t="s">
        <v>6</v>
      </c>
      <c r="C103" s="29" t="s">
        <v>2</v>
      </c>
      <c r="D103" s="29" t="s">
        <v>8</v>
      </c>
      <c r="E103" s="29">
        <v>13</v>
      </c>
      <c r="F103" s="30">
        <v>14</v>
      </c>
      <c r="G103" s="34">
        <v>72800</v>
      </c>
      <c r="H103" s="34">
        <v>65520</v>
      </c>
      <c r="I103" s="34">
        <v>56056</v>
      </c>
      <c r="J103" s="34">
        <f>謝金請求金額タリフ[[#This Row],[ベース請求金額（税別）]]*0.75*1.1</f>
        <v>54054.000000000007</v>
      </c>
      <c r="K103" s="29" t="s">
        <v>40</v>
      </c>
    </row>
    <row r="104" spans="1:11" x14ac:dyDescent="0.4">
      <c r="A104" s="28" t="s">
        <v>21</v>
      </c>
      <c r="B104" s="29" t="s">
        <v>6</v>
      </c>
      <c r="C104" s="29" t="s">
        <v>2</v>
      </c>
      <c r="D104" s="29" t="s">
        <v>8</v>
      </c>
      <c r="E104" s="29">
        <v>14</v>
      </c>
      <c r="F104" s="30">
        <v>24</v>
      </c>
      <c r="G104" s="34">
        <v>78000</v>
      </c>
      <c r="H104" s="34">
        <v>70200</v>
      </c>
      <c r="I104" s="34">
        <v>60060</v>
      </c>
      <c r="J104" s="34">
        <f>謝金請求金額タリフ[[#This Row],[ベース請求金額（税別）]]*0.75*1.1</f>
        <v>57915.000000000007</v>
      </c>
      <c r="K104" s="29" t="s">
        <v>41</v>
      </c>
    </row>
    <row r="105" spans="1:11" x14ac:dyDescent="0.4">
      <c r="A105" s="16" t="s">
        <v>21</v>
      </c>
      <c r="B105" s="1" t="s">
        <v>6</v>
      </c>
      <c r="C105" s="1" t="s">
        <v>2</v>
      </c>
      <c r="D105" s="1" t="s">
        <v>17</v>
      </c>
      <c r="E105" s="1">
        <v>0</v>
      </c>
      <c r="F105" s="1">
        <v>1</v>
      </c>
      <c r="G105" s="32">
        <v>26000</v>
      </c>
      <c r="H105" s="32">
        <f>謝金請求金額タリフ[[#This Row],[元（2026年タリフ）のベース請求金額（税別）]]*0.9</f>
        <v>23400</v>
      </c>
      <c r="I105" s="32">
        <v>8008</v>
      </c>
      <c r="J105" s="33">
        <f>謝金請求金額タリフ[[#This Row],[ベース請求金額（税別）]]*0.75*1.1*0.4</f>
        <v>7722</v>
      </c>
      <c r="K105" s="18" t="s">
        <v>31</v>
      </c>
    </row>
    <row r="106" spans="1:11" x14ac:dyDescent="0.4">
      <c r="A106" s="16" t="s">
        <v>21</v>
      </c>
      <c r="B106" s="1" t="s">
        <v>6</v>
      </c>
      <c r="C106" s="1" t="s">
        <v>2</v>
      </c>
      <c r="D106" s="1" t="s">
        <v>17</v>
      </c>
      <c r="E106" s="1">
        <v>1</v>
      </c>
      <c r="F106" s="1">
        <v>2</v>
      </c>
      <c r="G106" s="32">
        <v>26000</v>
      </c>
      <c r="H106" s="32">
        <f>謝金請求金額タリフ[[#This Row],[元（2026年タリフ）のベース請求金額（税別）]]*0.9</f>
        <v>23400</v>
      </c>
      <c r="I106" s="32">
        <v>14014</v>
      </c>
      <c r="J106" s="32">
        <f>謝金請求金額タリフ[[#This Row],[ベース請求金額（税別）]]*0.75*1.1*0.7</f>
        <v>13513.5</v>
      </c>
      <c r="K106" s="1" t="s">
        <v>32</v>
      </c>
    </row>
    <row r="107" spans="1:11" x14ac:dyDescent="0.4">
      <c r="A107" s="16" t="s">
        <v>21</v>
      </c>
      <c r="B107" s="1" t="s">
        <v>6</v>
      </c>
      <c r="C107" s="1" t="s">
        <v>2</v>
      </c>
      <c r="D107" s="1" t="s">
        <v>17</v>
      </c>
      <c r="E107" s="1">
        <v>2</v>
      </c>
      <c r="F107" s="1">
        <v>3</v>
      </c>
      <c r="G107" s="32">
        <v>26000</v>
      </c>
      <c r="H107" s="32">
        <f>謝金請求金額タリフ[[#This Row],[元（2026年タリフ）のベース請求金額（税別）]]*0.9</f>
        <v>23400</v>
      </c>
      <c r="I107" s="32">
        <v>20020</v>
      </c>
      <c r="J107" s="32">
        <f>謝金請求金額タリフ[[#This Row],[ベース請求金額（税別）]]*0.75*1.1</f>
        <v>19305</v>
      </c>
      <c r="K107" s="1" t="s">
        <v>33</v>
      </c>
    </row>
    <row r="108" spans="1:11" x14ac:dyDescent="0.4">
      <c r="A108" s="16" t="s">
        <v>21</v>
      </c>
      <c r="B108" s="1" t="s">
        <v>6</v>
      </c>
      <c r="C108" s="1" t="s">
        <v>2</v>
      </c>
      <c r="D108" s="1" t="s">
        <v>17</v>
      </c>
      <c r="E108" s="1">
        <v>3</v>
      </c>
      <c r="F108" s="1">
        <v>5</v>
      </c>
      <c r="G108" s="32">
        <v>36400</v>
      </c>
      <c r="H108" s="32">
        <f>謝金請求金額タリフ[[#This Row],[元（2026年タリフ）のベース請求金額（税別）]]*0.9</f>
        <v>32760</v>
      </c>
      <c r="I108" s="32">
        <v>28028</v>
      </c>
      <c r="J108" s="32">
        <f>謝金請求金額タリフ[[#This Row],[ベース請求金額（税別）]]*0.75*1.1</f>
        <v>27027.000000000004</v>
      </c>
      <c r="K108" s="1" t="s">
        <v>34</v>
      </c>
    </row>
    <row r="109" spans="1:11" x14ac:dyDescent="0.4">
      <c r="A109" s="16" t="s">
        <v>21</v>
      </c>
      <c r="B109" s="1" t="s">
        <v>6</v>
      </c>
      <c r="C109" s="1" t="s">
        <v>2</v>
      </c>
      <c r="D109" s="1" t="s">
        <v>17</v>
      </c>
      <c r="E109" s="1">
        <v>5</v>
      </c>
      <c r="F109" s="1">
        <v>8</v>
      </c>
      <c r="G109" s="32">
        <v>53300</v>
      </c>
      <c r="H109" s="32">
        <f>謝金請求金額タリフ[[#This Row],[元（2026年タリフ）のベース請求金額（税別）]]*0.9</f>
        <v>47970</v>
      </c>
      <c r="I109" s="32">
        <v>41041</v>
      </c>
      <c r="J109" s="32">
        <f>謝金請求金額タリフ[[#This Row],[ベース請求金額（税別）]]*0.75*1.1</f>
        <v>39575.25</v>
      </c>
      <c r="K109" s="1" t="s">
        <v>35</v>
      </c>
    </row>
    <row r="110" spans="1:11" x14ac:dyDescent="0.4">
      <c r="A110" s="16" t="s">
        <v>21</v>
      </c>
      <c r="B110" s="1" t="s">
        <v>6</v>
      </c>
      <c r="C110" s="1" t="s">
        <v>2</v>
      </c>
      <c r="D110" s="1" t="s">
        <v>17</v>
      </c>
      <c r="E110" s="1">
        <v>8</v>
      </c>
      <c r="F110" s="1">
        <v>10</v>
      </c>
      <c r="G110" s="32">
        <v>63700</v>
      </c>
      <c r="H110" s="32">
        <f>謝金請求金額タリフ[[#This Row],[元（2026年タリフ）のベース請求金額（税別）]]*0.9</f>
        <v>57330</v>
      </c>
      <c r="I110" s="32">
        <v>49049</v>
      </c>
      <c r="J110" s="32">
        <f>謝金請求金額タリフ[[#This Row],[ベース請求金額（税別）]]*0.75*1.1</f>
        <v>47297.250000000007</v>
      </c>
      <c r="K110" s="1" t="s">
        <v>36</v>
      </c>
    </row>
    <row r="111" spans="1:11" x14ac:dyDescent="0.4">
      <c r="A111" s="16" t="s">
        <v>21</v>
      </c>
      <c r="B111" s="1" t="s">
        <v>6</v>
      </c>
      <c r="C111" s="1" t="s">
        <v>2</v>
      </c>
      <c r="D111" s="1" t="s">
        <v>17</v>
      </c>
      <c r="E111" s="1">
        <v>10</v>
      </c>
      <c r="F111" s="1">
        <v>12</v>
      </c>
      <c r="G111" s="32">
        <v>72800</v>
      </c>
      <c r="H111" s="32">
        <f>謝金請求金額タリフ[[#This Row],[元（2026年タリフ）のベース請求金額（税別）]]*0.9</f>
        <v>65520</v>
      </c>
      <c r="I111" s="32">
        <v>56056</v>
      </c>
      <c r="J111" s="32">
        <f>謝金請求金額タリフ[[#This Row],[ベース請求金額（税別）]]*0.75*1.1</f>
        <v>54054.000000000007</v>
      </c>
      <c r="K111" s="1" t="s">
        <v>38</v>
      </c>
    </row>
    <row r="112" spans="1:11" x14ac:dyDescent="0.4">
      <c r="A112" s="28" t="s">
        <v>21</v>
      </c>
      <c r="B112" s="29" t="s">
        <v>6</v>
      </c>
      <c r="C112" s="29" t="s">
        <v>2</v>
      </c>
      <c r="D112" s="29" t="s">
        <v>17</v>
      </c>
      <c r="E112" s="29">
        <v>12</v>
      </c>
      <c r="F112" s="29">
        <v>13</v>
      </c>
      <c r="G112" s="34">
        <v>78800</v>
      </c>
      <c r="H112" s="34">
        <v>70980</v>
      </c>
      <c r="I112" s="34">
        <v>60676</v>
      </c>
      <c r="J112" s="34">
        <f>謝金請求金額タリフ[[#This Row],[ベース請求金額（税別）]]*0.75*1.1</f>
        <v>58558.500000000007</v>
      </c>
      <c r="K112" s="29" t="s">
        <v>39</v>
      </c>
    </row>
    <row r="113" spans="1:11" x14ac:dyDescent="0.4">
      <c r="A113" s="28" t="s">
        <v>21</v>
      </c>
      <c r="B113" s="29" t="s">
        <v>6</v>
      </c>
      <c r="C113" s="29" t="s">
        <v>2</v>
      </c>
      <c r="D113" s="29" t="s">
        <v>17</v>
      </c>
      <c r="E113" s="29">
        <v>13</v>
      </c>
      <c r="F113" s="30">
        <v>14</v>
      </c>
      <c r="G113" s="34">
        <v>84800</v>
      </c>
      <c r="H113" s="34">
        <v>76440</v>
      </c>
      <c r="I113" s="34">
        <v>65296</v>
      </c>
      <c r="J113" s="34">
        <f>謝金請求金額タリフ[[#This Row],[ベース請求金額（税別）]]*0.75*1.1</f>
        <v>63063.000000000007</v>
      </c>
      <c r="K113" s="29" t="s">
        <v>40</v>
      </c>
    </row>
    <row r="114" spans="1:11" x14ac:dyDescent="0.4">
      <c r="A114" s="28" t="s">
        <v>21</v>
      </c>
      <c r="B114" s="29" t="s">
        <v>6</v>
      </c>
      <c r="C114" s="29" t="s">
        <v>2</v>
      </c>
      <c r="D114" s="29" t="s">
        <v>17</v>
      </c>
      <c r="E114" s="29">
        <v>14</v>
      </c>
      <c r="F114" s="30">
        <v>24</v>
      </c>
      <c r="G114" s="34">
        <v>90800</v>
      </c>
      <c r="H114" s="34">
        <v>81900</v>
      </c>
      <c r="I114" s="34">
        <v>69916</v>
      </c>
      <c r="J114" s="34">
        <f>謝金請求金額タリフ[[#This Row],[ベース請求金額（税別）]]*0.75*1.1</f>
        <v>67567.5</v>
      </c>
      <c r="K114" s="29" t="s">
        <v>41</v>
      </c>
    </row>
    <row r="115" spans="1:11" x14ac:dyDescent="0.4">
      <c r="A115" s="19" t="s">
        <v>21</v>
      </c>
      <c r="B115" s="20" t="s">
        <v>7</v>
      </c>
      <c r="C115" s="20" t="s">
        <v>1</v>
      </c>
      <c r="D115" s="20" t="s">
        <v>8</v>
      </c>
      <c r="E115" s="20">
        <v>0</v>
      </c>
      <c r="F115" s="21">
        <v>3</v>
      </c>
      <c r="G115" s="36">
        <v>29500</v>
      </c>
      <c r="H115" s="36">
        <f>H87*4/3</f>
        <v>26520</v>
      </c>
      <c r="I115" s="36">
        <v>22715</v>
      </c>
      <c r="J115" s="36">
        <f>謝金請求金額タリフ[[#This Row],[ベース請求金額（税別）]]*0.75*1.1</f>
        <v>21879</v>
      </c>
      <c r="K115" s="20" t="s">
        <v>33</v>
      </c>
    </row>
    <row r="116" spans="1:11" x14ac:dyDescent="0.4">
      <c r="A116" s="19" t="s">
        <v>21</v>
      </c>
      <c r="B116" s="20" t="s">
        <v>7</v>
      </c>
      <c r="C116" s="20" t="s">
        <v>1</v>
      </c>
      <c r="D116" s="20" t="s">
        <v>8</v>
      </c>
      <c r="E116" s="20">
        <v>3</v>
      </c>
      <c r="F116" s="21">
        <v>5</v>
      </c>
      <c r="G116" s="36">
        <v>41600</v>
      </c>
      <c r="H116" s="36">
        <f>H88*4/3</f>
        <v>37440</v>
      </c>
      <c r="I116" s="36">
        <v>32032</v>
      </c>
      <c r="J116" s="36">
        <f>謝金請求金額タリフ[[#This Row],[ベース請求金額（税別）]]*0.75*1.1</f>
        <v>30888.000000000004</v>
      </c>
      <c r="K116" s="20" t="s">
        <v>34</v>
      </c>
    </row>
    <row r="117" spans="1:11" x14ac:dyDescent="0.4">
      <c r="A117" s="19" t="s">
        <v>21</v>
      </c>
      <c r="B117" s="20" t="s">
        <v>7</v>
      </c>
      <c r="C117" s="20" t="s">
        <v>1</v>
      </c>
      <c r="D117" s="20" t="s">
        <v>8</v>
      </c>
      <c r="E117" s="20">
        <v>5</v>
      </c>
      <c r="F117" s="21">
        <v>8</v>
      </c>
      <c r="G117" s="36">
        <v>60700</v>
      </c>
      <c r="H117" s="36">
        <f t="shared" ref="H117:H119" si="4">H89*4/3</f>
        <v>54600</v>
      </c>
      <c r="I117" s="36">
        <v>46739</v>
      </c>
      <c r="J117" s="36">
        <f>謝金請求金額タリフ[[#This Row],[ベース請求金額（税別）]]*0.75*1.1</f>
        <v>45045</v>
      </c>
      <c r="K117" s="20" t="s">
        <v>35</v>
      </c>
    </row>
    <row r="118" spans="1:11" x14ac:dyDescent="0.4">
      <c r="A118" s="19" t="s">
        <v>21</v>
      </c>
      <c r="B118" s="20" t="s">
        <v>7</v>
      </c>
      <c r="C118" s="20" t="s">
        <v>1</v>
      </c>
      <c r="D118" s="20" t="s">
        <v>8</v>
      </c>
      <c r="E118" s="20">
        <v>8</v>
      </c>
      <c r="F118" s="21">
        <v>10</v>
      </c>
      <c r="G118" s="36">
        <v>68900</v>
      </c>
      <c r="H118" s="36">
        <f t="shared" si="4"/>
        <v>65520</v>
      </c>
      <c r="I118" s="36">
        <v>53053</v>
      </c>
      <c r="J118" s="36">
        <f>謝金請求金額タリフ[[#This Row],[ベース請求金額（税別）]]*0.75*1.1</f>
        <v>54054.000000000007</v>
      </c>
      <c r="K118" s="20" t="s">
        <v>36</v>
      </c>
    </row>
    <row r="119" spans="1:11" x14ac:dyDescent="0.4">
      <c r="A119" s="19" t="s">
        <v>21</v>
      </c>
      <c r="B119" s="20" t="s">
        <v>7</v>
      </c>
      <c r="C119" s="20" t="s">
        <v>1</v>
      </c>
      <c r="D119" s="20" t="s">
        <v>8</v>
      </c>
      <c r="E119" s="20">
        <v>10</v>
      </c>
      <c r="F119" s="20">
        <v>12</v>
      </c>
      <c r="G119" s="36">
        <v>82200</v>
      </c>
      <c r="H119" s="36">
        <f t="shared" si="4"/>
        <v>74880</v>
      </c>
      <c r="I119" s="36">
        <v>63294</v>
      </c>
      <c r="J119" s="36">
        <f>謝金請求金額タリフ[[#This Row],[ベース請求金額（税別）]]*0.75*1.1</f>
        <v>61776.000000000007</v>
      </c>
      <c r="K119" s="20" t="s">
        <v>38</v>
      </c>
    </row>
    <row r="120" spans="1:11" x14ac:dyDescent="0.4">
      <c r="A120" s="37" t="s">
        <v>21</v>
      </c>
      <c r="B120" s="38" t="s">
        <v>7</v>
      </c>
      <c r="C120" s="38" t="s">
        <v>1</v>
      </c>
      <c r="D120" s="38" t="s">
        <v>8</v>
      </c>
      <c r="E120" s="38">
        <v>12</v>
      </c>
      <c r="F120" s="38">
        <v>13</v>
      </c>
      <c r="G120" s="39">
        <v>89100</v>
      </c>
      <c r="H120" s="39">
        <v>81120</v>
      </c>
      <c r="I120" s="39">
        <v>68607</v>
      </c>
      <c r="J120" s="39">
        <f>謝金請求金額タリフ[[#This Row],[ベース請求金額（税別）]]*0.75*1.1</f>
        <v>66924</v>
      </c>
      <c r="K120" s="38" t="s">
        <v>39</v>
      </c>
    </row>
    <row r="121" spans="1:11" x14ac:dyDescent="0.4">
      <c r="A121" s="37" t="s">
        <v>21</v>
      </c>
      <c r="B121" s="38" t="s">
        <v>7</v>
      </c>
      <c r="C121" s="38" t="s">
        <v>1</v>
      </c>
      <c r="D121" s="38" t="s">
        <v>8</v>
      </c>
      <c r="E121" s="38">
        <v>13</v>
      </c>
      <c r="F121" s="40">
        <v>14</v>
      </c>
      <c r="G121" s="39">
        <v>96000</v>
      </c>
      <c r="H121" s="39">
        <v>87360</v>
      </c>
      <c r="I121" s="39">
        <v>73920</v>
      </c>
      <c r="J121" s="39">
        <f>謝金請求金額タリフ[[#This Row],[ベース請求金額（税別）]]*0.75*1.1</f>
        <v>72072</v>
      </c>
      <c r="K121" s="38" t="s">
        <v>40</v>
      </c>
    </row>
    <row r="122" spans="1:11" x14ac:dyDescent="0.4">
      <c r="A122" s="37" t="s">
        <v>21</v>
      </c>
      <c r="B122" s="38" t="s">
        <v>7</v>
      </c>
      <c r="C122" s="38" t="s">
        <v>1</v>
      </c>
      <c r="D122" s="38" t="s">
        <v>8</v>
      </c>
      <c r="E122" s="38">
        <v>14</v>
      </c>
      <c r="F122" s="40">
        <v>24</v>
      </c>
      <c r="G122" s="39">
        <v>102900</v>
      </c>
      <c r="H122" s="39">
        <v>93600</v>
      </c>
      <c r="I122" s="39">
        <v>79233</v>
      </c>
      <c r="J122" s="39">
        <f>謝金請求金額タリフ[[#This Row],[ベース請求金額（税別）]]*0.75*1.1</f>
        <v>77220</v>
      </c>
      <c r="K122" s="38" t="s">
        <v>41</v>
      </c>
    </row>
    <row r="123" spans="1:11" x14ac:dyDescent="0.4">
      <c r="A123" s="19" t="s">
        <v>21</v>
      </c>
      <c r="B123" s="20" t="s">
        <v>7</v>
      </c>
      <c r="C123" s="20" t="s">
        <v>1</v>
      </c>
      <c r="D123" s="20" t="s">
        <v>17</v>
      </c>
      <c r="E123" s="20">
        <v>0</v>
      </c>
      <c r="F123" s="21">
        <v>3</v>
      </c>
      <c r="G123" s="36">
        <v>33150</v>
      </c>
      <c r="H123" s="36">
        <f>H87*3/2</f>
        <v>29835</v>
      </c>
      <c r="I123" s="36">
        <v>25525</v>
      </c>
      <c r="J123" s="36">
        <f>謝金請求金額タリフ[[#This Row],[ベース請求金額（税別）]]*0.75*1.1</f>
        <v>24613.875000000004</v>
      </c>
      <c r="K123" s="20" t="s">
        <v>33</v>
      </c>
    </row>
    <row r="124" spans="1:11" x14ac:dyDescent="0.4">
      <c r="A124" s="19" t="s">
        <v>21</v>
      </c>
      <c r="B124" s="20" t="s">
        <v>7</v>
      </c>
      <c r="C124" s="20" t="s">
        <v>1</v>
      </c>
      <c r="D124" s="20" t="s">
        <v>17</v>
      </c>
      <c r="E124" s="20">
        <v>3</v>
      </c>
      <c r="F124" s="21">
        <v>5</v>
      </c>
      <c r="G124" s="36">
        <v>46800</v>
      </c>
      <c r="H124" s="36">
        <f t="shared" ref="H124:H127" si="5">H88*3/2</f>
        <v>42120</v>
      </c>
      <c r="I124" s="36">
        <v>36036</v>
      </c>
      <c r="J124" s="36">
        <f>謝金請求金額タリフ[[#This Row],[ベース請求金額（税別）]]*0.75*1.1</f>
        <v>34749</v>
      </c>
      <c r="K124" s="20" t="s">
        <v>34</v>
      </c>
    </row>
    <row r="125" spans="1:11" x14ac:dyDescent="0.4">
      <c r="A125" s="19" t="s">
        <v>21</v>
      </c>
      <c r="B125" s="20" t="s">
        <v>7</v>
      </c>
      <c r="C125" s="20" t="s">
        <v>1</v>
      </c>
      <c r="D125" s="20" t="s">
        <v>17</v>
      </c>
      <c r="E125" s="20">
        <v>5</v>
      </c>
      <c r="F125" s="21">
        <v>8</v>
      </c>
      <c r="G125" s="36">
        <v>68250</v>
      </c>
      <c r="H125" s="36">
        <f t="shared" si="5"/>
        <v>61425</v>
      </c>
      <c r="I125" s="36">
        <v>52552</v>
      </c>
      <c r="J125" s="36">
        <f>謝金請求金額タリフ[[#This Row],[ベース請求金額（税別）]]*0.75*1.1</f>
        <v>50675.625000000007</v>
      </c>
      <c r="K125" s="20" t="s">
        <v>35</v>
      </c>
    </row>
    <row r="126" spans="1:11" x14ac:dyDescent="0.4">
      <c r="A126" s="19" t="s">
        <v>21</v>
      </c>
      <c r="B126" s="20" t="s">
        <v>7</v>
      </c>
      <c r="C126" s="20" t="s">
        <v>1</v>
      </c>
      <c r="D126" s="20" t="s">
        <v>17</v>
      </c>
      <c r="E126" s="20">
        <v>8</v>
      </c>
      <c r="F126" s="21">
        <v>10</v>
      </c>
      <c r="G126" s="36">
        <v>78000</v>
      </c>
      <c r="H126" s="36">
        <f>H90*3/2</f>
        <v>73710</v>
      </c>
      <c r="I126" s="36">
        <v>60060</v>
      </c>
      <c r="J126" s="36">
        <f>謝金請求金額タリフ[[#This Row],[ベース請求金額（税別）]]*0.75*1.1</f>
        <v>60810.750000000007</v>
      </c>
      <c r="K126" s="20" t="s">
        <v>36</v>
      </c>
    </row>
    <row r="127" spans="1:11" x14ac:dyDescent="0.4">
      <c r="A127" s="19" t="s">
        <v>21</v>
      </c>
      <c r="B127" s="20" t="s">
        <v>7</v>
      </c>
      <c r="C127" s="20" t="s">
        <v>1</v>
      </c>
      <c r="D127" s="20" t="s">
        <v>17</v>
      </c>
      <c r="E127" s="20">
        <v>10</v>
      </c>
      <c r="F127" s="20">
        <v>12</v>
      </c>
      <c r="G127" s="36">
        <v>93600</v>
      </c>
      <c r="H127" s="36">
        <f t="shared" si="5"/>
        <v>84240</v>
      </c>
      <c r="I127" s="36">
        <v>72072</v>
      </c>
      <c r="J127" s="36">
        <f>謝金請求金額タリフ[[#This Row],[ベース請求金額（税別）]]*0.75*1.1</f>
        <v>69498</v>
      </c>
      <c r="K127" s="20" t="s">
        <v>38</v>
      </c>
    </row>
    <row r="128" spans="1:11" x14ac:dyDescent="0.4">
      <c r="A128" s="37" t="s">
        <v>21</v>
      </c>
      <c r="B128" s="38" t="s">
        <v>7</v>
      </c>
      <c r="C128" s="38" t="s">
        <v>1</v>
      </c>
      <c r="D128" s="38" t="s">
        <v>17</v>
      </c>
      <c r="E128" s="38">
        <v>12</v>
      </c>
      <c r="F128" s="38">
        <v>13</v>
      </c>
      <c r="G128" s="39">
        <v>101400</v>
      </c>
      <c r="H128" s="39">
        <v>91260</v>
      </c>
      <c r="I128" s="39">
        <v>78078</v>
      </c>
      <c r="J128" s="39">
        <f>謝金請求金額タリフ[[#This Row],[ベース請求金額（税別）]]*0.75*1.1</f>
        <v>75289.5</v>
      </c>
      <c r="K128" s="38" t="s">
        <v>39</v>
      </c>
    </row>
    <row r="129" spans="1:11" x14ac:dyDescent="0.4">
      <c r="A129" s="37" t="s">
        <v>21</v>
      </c>
      <c r="B129" s="38" t="s">
        <v>7</v>
      </c>
      <c r="C129" s="38" t="s">
        <v>1</v>
      </c>
      <c r="D129" s="38" t="s">
        <v>17</v>
      </c>
      <c r="E129" s="38">
        <v>13</v>
      </c>
      <c r="F129" s="40">
        <v>14</v>
      </c>
      <c r="G129" s="39">
        <v>109200</v>
      </c>
      <c r="H129" s="39">
        <v>98280</v>
      </c>
      <c r="I129" s="39">
        <v>84084</v>
      </c>
      <c r="J129" s="39">
        <f>謝金請求金額タリフ[[#This Row],[ベース請求金額（税別）]]*0.75*1.1</f>
        <v>81081</v>
      </c>
      <c r="K129" s="38" t="s">
        <v>40</v>
      </c>
    </row>
    <row r="130" spans="1:11" x14ac:dyDescent="0.4">
      <c r="A130" s="37" t="s">
        <v>21</v>
      </c>
      <c r="B130" s="38" t="s">
        <v>7</v>
      </c>
      <c r="C130" s="38" t="s">
        <v>1</v>
      </c>
      <c r="D130" s="38" t="s">
        <v>17</v>
      </c>
      <c r="E130" s="38">
        <v>14</v>
      </c>
      <c r="F130" s="40">
        <v>24</v>
      </c>
      <c r="G130" s="39">
        <v>117000</v>
      </c>
      <c r="H130" s="39">
        <v>105300</v>
      </c>
      <c r="I130" s="39">
        <v>90090</v>
      </c>
      <c r="J130" s="39">
        <f>謝金請求金額タリフ[[#This Row],[ベース請求金額（税別）]]*0.75*1.1</f>
        <v>86872.5</v>
      </c>
      <c r="K130" s="38" t="s">
        <v>41</v>
      </c>
    </row>
    <row r="131" spans="1:11" x14ac:dyDescent="0.4">
      <c r="A131" s="19" t="s">
        <v>21</v>
      </c>
      <c r="B131" s="20" t="s">
        <v>7</v>
      </c>
      <c r="C131" s="20" t="s">
        <v>2</v>
      </c>
      <c r="D131" s="20" t="s">
        <v>8</v>
      </c>
      <c r="E131" s="20">
        <v>0</v>
      </c>
      <c r="F131" s="21">
        <v>3</v>
      </c>
      <c r="G131" s="36">
        <v>29500</v>
      </c>
      <c r="H131" s="36">
        <f>H87*4/3</f>
        <v>26520</v>
      </c>
      <c r="I131" s="36">
        <v>22715</v>
      </c>
      <c r="J131" s="36">
        <f>謝金請求金額タリフ[[#This Row],[ベース請求金額（税別）]]*0.75*1.1</f>
        <v>21879</v>
      </c>
      <c r="K131" s="20" t="s">
        <v>33</v>
      </c>
    </row>
    <row r="132" spans="1:11" x14ac:dyDescent="0.4">
      <c r="A132" s="19" t="s">
        <v>21</v>
      </c>
      <c r="B132" s="20" t="s">
        <v>7</v>
      </c>
      <c r="C132" s="20" t="s">
        <v>2</v>
      </c>
      <c r="D132" s="20" t="s">
        <v>8</v>
      </c>
      <c r="E132" s="20">
        <v>3</v>
      </c>
      <c r="F132" s="21">
        <v>5</v>
      </c>
      <c r="G132" s="36">
        <v>41600</v>
      </c>
      <c r="H132" s="36">
        <f t="shared" ref="H132:H135" si="6">H88*4/3</f>
        <v>37440</v>
      </c>
      <c r="I132" s="36">
        <v>32032</v>
      </c>
      <c r="J132" s="36">
        <f>謝金請求金額タリフ[[#This Row],[ベース請求金額（税別）]]*0.75*1.1</f>
        <v>30888.000000000004</v>
      </c>
      <c r="K132" s="20" t="s">
        <v>34</v>
      </c>
    </row>
    <row r="133" spans="1:11" x14ac:dyDescent="0.4">
      <c r="A133" s="19" t="s">
        <v>21</v>
      </c>
      <c r="B133" s="20" t="s">
        <v>7</v>
      </c>
      <c r="C133" s="20" t="s">
        <v>2</v>
      </c>
      <c r="D133" s="20" t="s">
        <v>8</v>
      </c>
      <c r="E133" s="20">
        <v>5</v>
      </c>
      <c r="F133" s="21">
        <v>8</v>
      </c>
      <c r="G133" s="36">
        <v>60700</v>
      </c>
      <c r="H133" s="36">
        <f t="shared" si="6"/>
        <v>54600</v>
      </c>
      <c r="I133" s="36">
        <v>46739</v>
      </c>
      <c r="J133" s="36">
        <f>謝金請求金額タリフ[[#This Row],[ベース請求金額（税別）]]*0.75*1.1</f>
        <v>45045</v>
      </c>
      <c r="K133" s="20" t="s">
        <v>35</v>
      </c>
    </row>
    <row r="134" spans="1:11" x14ac:dyDescent="0.4">
      <c r="A134" s="19" t="s">
        <v>21</v>
      </c>
      <c r="B134" s="20" t="s">
        <v>7</v>
      </c>
      <c r="C134" s="20" t="s">
        <v>2</v>
      </c>
      <c r="D134" s="20" t="s">
        <v>8</v>
      </c>
      <c r="E134" s="20">
        <v>8</v>
      </c>
      <c r="F134" s="21">
        <v>10</v>
      </c>
      <c r="G134" s="36">
        <v>68900</v>
      </c>
      <c r="H134" s="36">
        <f t="shared" si="6"/>
        <v>65520</v>
      </c>
      <c r="I134" s="36">
        <v>53053</v>
      </c>
      <c r="J134" s="36">
        <f>謝金請求金額タリフ[[#This Row],[ベース請求金額（税別）]]*0.75*1.1</f>
        <v>54054.000000000007</v>
      </c>
      <c r="K134" s="20" t="s">
        <v>36</v>
      </c>
    </row>
    <row r="135" spans="1:11" x14ac:dyDescent="0.4">
      <c r="A135" s="19" t="s">
        <v>21</v>
      </c>
      <c r="B135" s="20" t="s">
        <v>7</v>
      </c>
      <c r="C135" s="20" t="s">
        <v>2</v>
      </c>
      <c r="D135" s="20" t="s">
        <v>8</v>
      </c>
      <c r="E135" s="20">
        <v>10</v>
      </c>
      <c r="F135" s="20">
        <v>12</v>
      </c>
      <c r="G135" s="36">
        <v>82200</v>
      </c>
      <c r="H135" s="36">
        <f t="shared" si="6"/>
        <v>74880</v>
      </c>
      <c r="I135" s="36">
        <v>63294</v>
      </c>
      <c r="J135" s="36">
        <f>謝金請求金額タリフ[[#This Row],[ベース請求金額（税別）]]*0.75*1.1</f>
        <v>61776.000000000007</v>
      </c>
      <c r="K135" s="20" t="s">
        <v>38</v>
      </c>
    </row>
    <row r="136" spans="1:11" x14ac:dyDescent="0.4">
      <c r="A136" s="37" t="s">
        <v>21</v>
      </c>
      <c r="B136" s="38" t="s">
        <v>7</v>
      </c>
      <c r="C136" s="38" t="s">
        <v>2</v>
      </c>
      <c r="D136" s="38" t="s">
        <v>8</v>
      </c>
      <c r="E136" s="38">
        <v>12</v>
      </c>
      <c r="F136" s="38">
        <v>13</v>
      </c>
      <c r="G136" s="39">
        <v>89100</v>
      </c>
      <c r="H136" s="39">
        <v>81120</v>
      </c>
      <c r="I136" s="39">
        <v>68607</v>
      </c>
      <c r="J136" s="39">
        <f>謝金請求金額タリフ[[#This Row],[ベース請求金額（税別）]]*0.75*1.1</f>
        <v>66924</v>
      </c>
      <c r="K136" s="38" t="s">
        <v>39</v>
      </c>
    </row>
    <row r="137" spans="1:11" x14ac:dyDescent="0.4">
      <c r="A137" s="37" t="s">
        <v>21</v>
      </c>
      <c r="B137" s="38" t="s">
        <v>7</v>
      </c>
      <c r="C137" s="38" t="s">
        <v>2</v>
      </c>
      <c r="D137" s="38" t="s">
        <v>8</v>
      </c>
      <c r="E137" s="38">
        <v>13</v>
      </c>
      <c r="F137" s="40">
        <v>14</v>
      </c>
      <c r="G137" s="39">
        <v>96000</v>
      </c>
      <c r="H137" s="39">
        <v>87360</v>
      </c>
      <c r="I137" s="39">
        <v>73920</v>
      </c>
      <c r="J137" s="39">
        <f>謝金請求金額タリフ[[#This Row],[ベース請求金額（税別）]]*0.75*1.1</f>
        <v>72072</v>
      </c>
      <c r="K137" s="38" t="s">
        <v>40</v>
      </c>
    </row>
    <row r="138" spans="1:11" x14ac:dyDescent="0.4">
      <c r="A138" s="37" t="s">
        <v>21</v>
      </c>
      <c r="B138" s="38" t="s">
        <v>7</v>
      </c>
      <c r="C138" s="38" t="s">
        <v>2</v>
      </c>
      <c r="D138" s="38" t="s">
        <v>8</v>
      </c>
      <c r="E138" s="38">
        <v>14</v>
      </c>
      <c r="F138" s="40">
        <v>24</v>
      </c>
      <c r="G138" s="39">
        <v>102900</v>
      </c>
      <c r="H138" s="39">
        <v>93600</v>
      </c>
      <c r="I138" s="39">
        <v>79233</v>
      </c>
      <c r="J138" s="39">
        <f>謝金請求金額タリフ[[#This Row],[ベース請求金額（税別）]]*0.75*1.1</f>
        <v>77220</v>
      </c>
      <c r="K138" s="38" t="s">
        <v>41</v>
      </c>
    </row>
    <row r="139" spans="1:11" x14ac:dyDescent="0.4">
      <c r="A139" s="19" t="s">
        <v>21</v>
      </c>
      <c r="B139" s="20" t="s">
        <v>7</v>
      </c>
      <c r="C139" s="20" t="s">
        <v>2</v>
      </c>
      <c r="D139" s="20" t="s">
        <v>17</v>
      </c>
      <c r="E139" s="20">
        <v>0</v>
      </c>
      <c r="F139" s="21">
        <v>3</v>
      </c>
      <c r="G139" s="36">
        <v>33150</v>
      </c>
      <c r="H139" s="36">
        <f>H87*3/2</f>
        <v>29835</v>
      </c>
      <c r="I139" s="36">
        <v>25525</v>
      </c>
      <c r="J139" s="36">
        <f>謝金請求金額タリフ[[#This Row],[ベース請求金額（税別）]]*0.75*1.1</f>
        <v>24613.875000000004</v>
      </c>
      <c r="K139" s="20" t="s">
        <v>33</v>
      </c>
    </row>
    <row r="140" spans="1:11" x14ac:dyDescent="0.4">
      <c r="A140" s="19" t="s">
        <v>21</v>
      </c>
      <c r="B140" s="20" t="s">
        <v>7</v>
      </c>
      <c r="C140" s="20" t="s">
        <v>2</v>
      </c>
      <c r="D140" s="20" t="s">
        <v>17</v>
      </c>
      <c r="E140" s="20">
        <v>3</v>
      </c>
      <c r="F140" s="21">
        <v>5</v>
      </c>
      <c r="G140" s="36">
        <v>46800</v>
      </c>
      <c r="H140" s="36">
        <f t="shared" ref="H140:H143" si="7">H88*3/2</f>
        <v>42120</v>
      </c>
      <c r="I140" s="36">
        <v>36036</v>
      </c>
      <c r="J140" s="36">
        <f>謝金請求金額タリフ[[#This Row],[ベース請求金額（税別）]]*0.75*1.1</f>
        <v>34749</v>
      </c>
      <c r="K140" s="20" t="s">
        <v>34</v>
      </c>
    </row>
    <row r="141" spans="1:11" x14ac:dyDescent="0.4">
      <c r="A141" s="19" t="s">
        <v>21</v>
      </c>
      <c r="B141" s="20" t="s">
        <v>7</v>
      </c>
      <c r="C141" s="20" t="s">
        <v>2</v>
      </c>
      <c r="D141" s="20" t="s">
        <v>17</v>
      </c>
      <c r="E141" s="20">
        <v>5</v>
      </c>
      <c r="F141" s="21">
        <v>8</v>
      </c>
      <c r="G141" s="36">
        <v>68250</v>
      </c>
      <c r="H141" s="36">
        <f t="shared" si="7"/>
        <v>61425</v>
      </c>
      <c r="I141" s="36">
        <v>52552</v>
      </c>
      <c r="J141" s="36">
        <f>謝金請求金額タリフ[[#This Row],[ベース請求金額（税別）]]*0.75*1.1</f>
        <v>50675.625000000007</v>
      </c>
      <c r="K141" s="20" t="s">
        <v>35</v>
      </c>
    </row>
    <row r="142" spans="1:11" x14ac:dyDescent="0.4">
      <c r="A142" s="19" t="s">
        <v>21</v>
      </c>
      <c r="B142" s="20" t="s">
        <v>7</v>
      </c>
      <c r="C142" s="20" t="s">
        <v>2</v>
      </c>
      <c r="D142" s="20" t="s">
        <v>17</v>
      </c>
      <c r="E142" s="20">
        <v>8</v>
      </c>
      <c r="F142" s="21">
        <v>10</v>
      </c>
      <c r="G142" s="36">
        <v>78000</v>
      </c>
      <c r="H142" s="36">
        <f t="shared" si="7"/>
        <v>73710</v>
      </c>
      <c r="I142" s="36">
        <v>60060</v>
      </c>
      <c r="J142" s="36">
        <f>謝金請求金額タリフ[[#This Row],[ベース請求金額（税別）]]*0.75*1.1</f>
        <v>60810.750000000007</v>
      </c>
      <c r="K142" s="20" t="s">
        <v>36</v>
      </c>
    </row>
    <row r="143" spans="1:11" x14ac:dyDescent="0.4">
      <c r="A143" s="19" t="s">
        <v>21</v>
      </c>
      <c r="B143" s="20" t="s">
        <v>7</v>
      </c>
      <c r="C143" s="20" t="s">
        <v>2</v>
      </c>
      <c r="D143" s="20" t="s">
        <v>17</v>
      </c>
      <c r="E143" s="20">
        <v>10</v>
      </c>
      <c r="F143" s="20">
        <v>12</v>
      </c>
      <c r="G143" s="36">
        <v>93600</v>
      </c>
      <c r="H143" s="36">
        <f t="shared" si="7"/>
        <v>84240</v>
      </c>
      <c r="I143" s="36">
        <v>72072</v>
      </c>
      <c r="J143" s="36">
        <f>謝金請求金額タリフ[[#This Row],[ベース請求金額（税別）]]*0.75*1.1</f>
        <v>69498</v>
      </c>
      <c r="K143" s="20" t="s">
        <v>38</v>
      </c>
    </row>
    <row r="144" spans="1:11" x14ac:dyDescent="0.4">
      <c r="A144" s="37" t="s">
        <v>21</v>
      </c>
      <c r="B144" s="38" t="s">
        <v>7</v>
      </c>
      <c r="C144" s="38" t="s">
        <v>2</v>
      </c>
      <c r="D144" s="38" t="s">
        <v>17</v>
      </c>
      <c r="E144" s="38">
        <v>12</v>
      </c>
      <c r="F144" s="38">
        <v>13</v>
      </c>
      <c r="G144" s="39">
        <v>101400</v>
      </c>
      <c r="H144" s="39">
        <v>91260</v>
      </c>
      <c r="I144" s="39">
        <v>78078</v>
      </c>
      <c r="J144" s="39">
        <f>謝金請求金額タリフ[[#This Row],[ベース請求金額（税別）]]*0.75*1.1</f>
        <v>75289.5</v>
      </c>
      <c r="K144" s="38" t="s">
        <v>39</v>
      </c>
    </row>
    <row r="145" spans="1:11" x14ac:dyDescent="0.4">
      <c r="A145" s="37" t="s">
        <v>21</v>
      </c>
      <c r="B145" s="38" t="s">
        <v>7</v>
      </c>
      <c r="C145" s="38" t="s">
        <v>2</v>
      </c>
      <c r="D145" s="38" t="s">
        <v>17</v>
      </c>
      <c r="E145" s="38">
        <v>13</v>
      </c>
      <c r="F145" s="40">
        <v>14</v>
      </c>
      <c r="G145" s="39">
        <v>109200</v>
      </c>
      <c r="H145" s="39">
        <v>98280</v>
      </c>
      <c r="I145" s="39">
        <v>84084</v>
      </c>
      <c r="J145" s="39">
        <f>謝金請求金額タリフ[[#This Row],[ベース請求金額（税別）]]*0.75*1.1</f>
        <v>81081</v>
      </c>
      <c r="K145" s="38" t="s">
        <v>40</v>
      </c>
    </row>
    <row r="146" spans="1:11" x14ac:dyDescent="0.4">
      <c r="A146" s="37" t="s">
        <v>21</v>
      </c>
      <c r="B146" s="38" t="s">
        <v>7</v>
      </c>
      <c r="C146" s="38" t="s">
        <v>2</v>
      </c>
      <c r="D146" s="38" t="s">
        <v>17</v>
      </c>
      <c r="E146" s="38">
        <v>14</v>
      </c>
      <c r="F146" s="40">
        <v>24</v>
      </c>
      <c r="G146" s="39">
        <v>117000</v>
      </c>
      <c r="H146" s="39">
        <v>105300</v>
      </c>
      <c r="I146" s="39">
        <v>90090</v>
      </c>
      <c r="J146" s="39">
        <f>謝金請求金額タリフ[[#This Row],[ベース請求金額（税別）]]*0.75*1.1</f>
        <v>86872.5</v>
      </c>
      <c r="K146" s="38" t="s">
        <v>41</v>
      </c>
    </row>
    <row r="147" spans="1:11" x14ac:dyDescent="0.4">
      <c r="A147" s="16" t="s">
        <v>22</v>
      </c>
      <c r="B147" s="1" t="s">
        <v>6</v>
      </c>
      <c r="C147" s="1" t="s">
        <v>1</v>
      </c>
      <c r="D147" s="1" t="s">
        <v>8</v>
      </c>
      <c r="E147" s="1">
        <v>0</v>
      </c>
      <c r="F147" s="1">
        <v>1</v>
      </c>
      <c r="G147" s="32">
        <v>18200</v>
      </c>
      <c r="H147" s="32">
        <f>謝金請求金額タリフ[[#This Row],[元（2026年タリフ）のベース請求金額（税別）]]*0.9</f>
        <v>16380</v>
      </c>
      <c r="I147" s="32">
        <v>5605</v>
      </c>
      <c r="J147" s="33">
        <f>謝金請求金額タリフ[[#This Row],[ベース請求金額（税別）]]*0.75*1.1*0.4</f>
        <v>5405.4000000000015</v>
      </c>
      <c r="K147" s="18" t="s">
        <v>31</v>
      </c>
    </row>
    <row r="148" spans="1:11" x14ac:dyDescent="0.4">
      <c r="A148" s="16" t="s">
        <v>22</v>
      </c>
      <c r="B148" s="1" t="s">
        <v>6</v>
      </c>
      <c r="C148" s="1" t="s">
        <v>1</v>
      </c>
      <c r="D148" s="1" t="s">
        <v>8</v>
      </c>
      <c r="E148" s="1">
        <v>1</v>
      </c>
      <c r="F148" s="1">
        <v>2</v>
      </c>
      <c r="G148" s="32">
        <v>18200</v>
      </c>
      <c r="H148" s="32">
        <f>謝金請求金額タリフ[[#This Row],[元（2026年タリフ）のベース請求金額（税別）]]*0.9</f>
        <v>16380</v>
      </c>
      <c r="I148" s="32">
        <v>9809</v>
      </c>
      <c r="J148" s="32">
        <f>謝金請求金額タリフ[[#This Row],[ベース請求金額（税別）]]*0.75*1.1*0.7</f>
        <v>9459.4500000000007</v>
      </c>
      <c r="K148" s="1" t="s">
        <v>32</v>
      </c>
    </row>
    <row r="149" spans="1:11" x14ac:dyDescent="0.4">
      <c r="A149" s="16" t="s">
        <v>22</v>
      </c>
      <c r="B149" s="1" t="s">
        <v>6</v>
      </c>
      <c r="C149" s="1" t="s">
        <v>1</v>
      </c>
      <c r="D149" s="1" t="s">
        <v>8</v>
      </c>
      <c r="E149" s="1">
        <v>2</v>
      </c>
      <c r="F149" s="1">
        <v>3</v>
      </c>
      <c r="G149" s="32">
        <v>18200</v>
      </c>
      <c r="H149" s="32">
        <f>謝金請求金額タリフ[[#This Row],[元（2026年タリフ）のベース請求金額（税別）]]*0.9</f>
        <v>16380</v>
      </c>
      <c r="I149" s="32">
        <v>14014</v>
      </c>
      <c r="J149" s="32">
        <f>謝金請求金額タリフ[[#This Row],[ベース請求金額（税別）]]*0.75*1.1</f>
        <v>13513.500000000002</v>
      </c>
      <c r="K149" s="1" t="s">
        <v>33</v>
      </c>
    </row>
    <row r="150" spans="1:11" x14ac:dyDescent="0.4">
      <c r="A150" s="16" t="s">
        <v>22</v>
      </c>
      <c r="B150" s="1" t="s">
        <v>6</v>
      </c>
      <c r="C150" s="1" t="s">
        <v>1</v>
      </c>
      <c r="D150" s="1" t="s">
        <v>8</v>
      </c>
      <c r="E150" s="1">
        <v>3</v>
      </c>
      <c r="F150" s="1">
        <v>5</v>
      </c>
      <c r="G150" s="32">
        <v>26000</v>
      </c>
      <c r="H150" s="32">
        <f>謝金請求金額タリフ[[#This Row],[元（2026年タリフ）のベース請求金額（税別）]]*0.9</f>
        <v>23400</v>
      </c>
      <c r="I150" s="32">
        <v>20020</v>
      </c>
      <c r="J150" s="32">
        <f>謝金請求金額タリフ[[#This Row],[ベース請求金額（税別）]]*0.75*1.1</f>
        <v>19305</v>
      </c>
      <c r="K150" s="1" t="s">
        <v>34</v>
      </c>
    </row>
    <row r="151" spans="1:11" x14ac:dyDescent="0.4">
      <c r="A151" s="16" t="s">
        <v>22</v>
      </c>
      <c r="B151" s="1" t="s">
        <v>6</v>
      </c>
      <c r="C151" s="1" t="s">
        <v>1</v>
      </c>
      <c r="D151" s="1" t="s">
        <v>8</v>
      </c>
      <c r="E151" s="1">
        <v>5</v>
      </c>
      <c r="F151" s="1">
        <v>8</v>
      </c>
      <c r="G151" s="32">
        <v>37700</v>
      </c>
      <c r="H151" s="32">
        <f>謝金請求金額タリフ[[#This Row],[元（2026年タリフ）のベース請求金額（税別）]]*0.9</f>
        <v>33930</v>
      </c>
      <c r="I151" s="32">
        <v>29029</v>
      </c>
      <c r="J151" s="32">
        <f>謝金請求金額タリフ[[#This Row],[ベース請求金額（税別）]]*0.75*1.1</f>
        <v>27992.250000000004</v>
      </c>
      <c r="K151" s="1" t="s">
        <v>35</v>
      </c>
    </row>
    <row r="152" spans="1:11" x14ac:dyDescent="0.4">
      <c r="A152" s="16" t="s">
        <v>22</v>
      </c>
      <c r="B152" s="1" t="s">
        <v>6</v>
      </c>
      <c r="C152" s="1" t="s">
        <v>1</v>
      </c>
      <c r="D152" s="1" t="s">
        <v>8</v>
      </c>
      <c r="E152" s="1">
        <v>8</v>
      </c>
      <c r="F152" s="1">
        <v>10</v>
      </c>
      <c r="G152" s="32">
        <v>45500</v>
      </c>
      <c r="H152" s="32">
        <f>謝金請求金額タリフ[[#This Row],[元（2026年タリフ）のベース請求金額（税別）]]*0.9</f>
        <v>40950</v>
      </c>
      <c r="I152" s="32">
        <v>35035</v>
      </c>
      <c r="J152" s="32">
        <f>謝金請求金額タリフ[[#This Row],[ベース請求金額（税別）]]*0.75*1.1</f>
        <v>33783.75</v>
      </c>
      <c r="K152" s="1" t="s">
        <v>36</v>
      </c>
    </row>
    <row r="153" spans="1:11" x14ac:dyDescent="0.4">
      <c r="A153" s="16" t="s">
        <v>22</v>
      </c>
      <c r="B153" s="1" t="s">
        <v>6</v>
      </c>
      <c r="C153" s="1" t="s">
        <v>1</v>
      </c>
      <c r="D153" s="1" t="s">
        <v>8</v>
      </c>
      <c r="E153" s="1">
        <v>10</v>
      </c>
      <c r="F153" s="1">
        <v>12</v>
      </c>
      <c r="G153" s="32">
        <v>52000</v>
      </c>
      <c r="H153" s="32">
        <f>謝金請求金額タリフ[[#This Row],[元（2026年タリフ）のベース請求金額（税別）]]*0.9</f>
        <v>46800</v>
      </c>
      <c r="I153" s="32">
        <v>40040</v>
      </c>
      <c r="J153" s="32">
        <f>謝金請求金額タリフ[[#This Row],[ベース請求金額（税別）]]*0.75*1.1</f>
        <v>38610</v>
      </c>
      <c r="K153" s="1" t="s">
        <v>38</v>
      </c>
    </row>
    <row r="154" spans="1:11" x14ac:dyDescent="0.4">
      <c r="A154" s="28" t="s">
        <v>22</v>
      </c>
      <c r="B154" s="29" t="s">
        <v>6</v>
      </c>
      <c r="C154" s="29" t="s">
        <v>1</v>
      </c>
      <c r="D154" s="29" t="s">
        <v>8</v>
      </c>
      <c r="E154" s="29">
        <v>12</v>
      </c>
      <c r="F154" s="29">
        <v>13</v>
      </c>
      <c r="G154" s="34">
        <v>56300</v>
      </c>
      <c r="H154" s="34">
        <v>50700</v>
      </c>
      <c r="I154" s="34">
        <v>43351</v>
      </c>
      <c r="J154" s="34">
        <f>謝金請求金額タリフ[[#This Row],[ベース請求金額（税別）]]*0.75*1.1</f>
        <v>41827.5</v>
      </c>
      <c r="K154" s="29" t="s">
        <v>39</v>
      </c>
    </row>
    <row r="155" spans="1:11" x14ac:dyDescent="0.4">
      <c r="A155" s="28" t="s">
        <v>22</v>
      </c>
      <c r="B155" s="29" t="s">
        <v>6</v>
      </c>
      <c r="C155" s="29" t="s">
        <v>1</v>
      </c>
      <c r="D155" s="29" t="s">
        <v>8</v>
      </c>
      <c r="E155" s="29">
        <v>13</v>
      </c>
      <c r="F155" s="30">
        <v>14</v>
      </c>
      <c r="G155" s="34">
        <v>60600</v>
      </c>
      <c r="H155" s="34">
        <v>54600</v>
      </c>
      <c r="I155" s="34">
        <v>46662</v>
      </c>
      <c r="J155" s="34">
        <f>謝金請求金額タリフ[[#This Row],[ベース請求金額（税別）]]*0.75*1.1</f>
        <v>45045</v>
      </c>
      <c r="K155" s="29" t="s">
        <v>40</v>
      </c>
    </row>
    <row r="156" spans="1:11" x14ac:dyDescent="0.4">
      <c r="A156" s="28" t="s">
        <v>22</v>
      </c>
      <c r="B156" s="29" t="s">
        <v>6</v>
      </c>
      <c r="C156" s="29" t="s">
        <v>1</v>
      </c>
      <c r="D156" s="29" t="s">
        <v>8</v>
      </c>
      <c r="E156" s="29">
        <v>14</v>
      </c>
      <c r="F156" s="30">
        <v>24</v>
      </c>
      <c r="G156" s="34">
        <v>64900</v>
      </c>
      <c r="H156" s="34">
        <v>58500</v>
      </c>
      <c r="I156" s="34">
        <v>49973</v>
      </c>
      <c r="J156" s="34">
        <f>謝金請求金額タリフ[[#This Row],[ベース請求金額（税別）]]*0.75*1.1</f>
        <v>48262.500000000007</v>
      </c>
      <c r="K156" s="29" t="s">
        <v>41</v>
      </c>
    </row>
    <row r="157" spans="1:11" x14ac:dyDescent="0.4">
      <c r="A157" s="16" t="s">
        <v>22</v>
      </c>
      <c r="B157" s="1" t="s">
        <v>6</v>
      </c>
      <c r="C157" s="1" t="s">
        <v>1</v>
      </c>
      <c r="D157" s="1" t="s">
        <v>17</v>
      </c>
      <c r="E157" s="1">
        <v>0</v>
      </c>
      <c r="F157" s="1">
        <v>1</v>
      </c>
      <c r="G157" s="32">
        <v>22100</v>
      </c>
      <c r="H157" s="32">
        <f>謝金請求金額タリフ[[#This Row],[元（2026年タリフ）のベース請求金額（税別）]]*0.9</f>
        <v>19890</v>
      </c>
      <c r="I157" s="32">
        <v>6806</v>
      </c>
      <c r="J157" s="33">
        <f>謝金請求金額タリフ[[#This Row],[ベース請求金額（税別）]]*0.75*1.1*0.4</f>
        <v>6563.7000000000007</v>
      </c>
      <c r="K157" s="18" t="s">
        <v>31</v>
      </c>
    </row>
    <row r="158" spans="1:11" x14ac:dyDescent="0.4">
      <c r="A158" s="16" t="s">
        <v>22</v>
      </c>
      <c r="B158" s="1" t="s">
        <v>6</v>
      </c>
      <c r="C158" s="1" t="s">
        <v>1</v>
      </c>
      <c r="D158" s="1" t="s">
        <v>17</v>
      </c>
      <c r="E158" s="1">
        <v>1</v>
      </c>
      <c r="F158" s="1">
        <v>2</v>
      </c>
      <c r="G158" s="32">
        <v>22100</v>
      </c>
      <c r="H158" s="32">
        <f>謝金請求金額タリフ[[#This Row],[元（2026年タリフ）のベース請求金額（税別）]]*0.9</f>
        <v>19890</v>
      </c>
      <c r="I158" s="32">
        <v>11911</v>
      </c>
      <c r="J158" s="32">
        <f>謝金請求金額タリフ[[#This Row],[ベース請求金額（税別）]]*0.75*1.1*0.7</f>
        <v>11486.474999999999</v>
      </c>
      <c r="K158" s="1" t="s">
        <v>32</v>
      </c>
    </row>
    <row r="159" spans="1:11" x14ac:dyDescent="0.4">
      <c r="A159" s="16" t="s">
        <v>22</v>
      </c>
      <c r="B159" s="1" t="s">
        <v>6</v>
      </c>
      <c r="C159" s="1" t="s">
        <v>1</v>
      </c>
      <c r="D159" s="1" t="s">
        <v>17</v>
      </c>
      <c r="E159" s="1">
        <v>2</v>
      </c>
      <c r="F159" s="1">
        <v>3</v>
      </c>
      <c r="G159" s="32">
        <v>22100</v>
      </c>
      <c r="H159" s="32">
        <f>謝金請求金額タリフ[[#This Row],[元（2026年タリフ）のベース請求金額（税別）]]*0.9</f>
        <v>19890</v>
      </c>
      <c r="I159" s="32">
        <v>17017</v>
      </c>
      <c r="J159" s="32">
        <f>謝金請求金額タリフ[[#This Row],[ベース請求金額（税別）]]*0.75*1.1</f>
        <v>16409.25</v>
      </c>
      <c r="K159" s="1" t="s">
        <v>33</v>
      </c>
    </row>
    <row r="160" spans="1:11" x14ac:dyDescent="0.4">
      <c r="A160" s="16" t="s">
        <v>22</v>
      </c>
      <c r="B160" s="1" t="s">
        <v>6</v>
      </c>
      <c r="C160" s="1" t="s">
        <v>1</v>
      </c>
      <c r="D160" s="1" t="s">
        <v>17</v>
      </c>
      <c r="E160" s="1">
        <v>3</v>
      </c>
      <c r="F160" s="1">
        <v>5</v>
      </c>
      <c r="G160" s="32">
        <v>31200</v>
      </c>
      <c r="H160" s="32">
        <f>謝金請求金額タリフ[[#This Row],[元（2026年タリフ）のベース請求金額（税別）]]*0.9</f>
        <v>28080</v>
      </c>
      <c r="I160" s="32">
        <v>24024</v>
      </c>
      <c r="J160" s="32">
        <f>謝金請求金額タリフ[[#This Row],[ベース請求金額（税別）]]*0.75*1.1</f>
        <v>23166.000000000004</v>
      </c>
      <c r="K160" s="1" t="s">
        <v>34</v>
      </c>
    </row>
    <row r="161" spans="1:11" x14ac:dyDescent="0.4">
      <c r="A161" s="16" t="s">
        <v>22</v>
      </c>
      <c r="B161" s="1" t="s">
        <v>6</v>
      </c>
      <c r="C161" s="1" t="s">
        <v>1</v>
      </c>
      <c r="D161" s="1" t="s">
        <v>17</v>
      </c>
      <c r="E161" s="1">
        <v>5</v>
      </c>
      <c r="F161" s="1">
        <v>8</v>
      </c>
      <c r="G161" s="32">
        <v>45500</v>
      </c>
      <c r="H161" s="32">
        <f>謝金請求金額タリフ[[#This Row],[元（2026年タリフ）のベース請求金額（税別）]]*0.9</f>
        <v>40950</v>
      </c>
      <c r="I161" s="32">
        <v>35035</v>
      </c>
      <c r="J161" s="32">
        <f>謝金請求金額タリフ[[#This Row],[ベース請求金額（税別）]]*0.75*1.1</f>
        <v>33783.75</v>
      </c>
      <c r="K161" s="1" t="s">
        <v>35</v>
      </c>
    </row>
    <row r="162" spans="1:11" x14ac:dyDescent="0.4">
      <c r="A162" s="16" t="s">
        <v>22</v>
      </c>
      <c r="B162" s="1" t="s">
        <v>6</v>
      </c>
      <c r="C162" s="1" t="s">
        <v>1</v>
      </c>
      <c r="D162" s="1" t="s">
        <v>17</v>
      </c>
      <c r="E162" s="1">
        <v>8</v>
      </c>
      <c r="F162" s="1">
        <v>10</v>
      </c>
      <c r="G162" s="32">
        <v>54600</v>
      </c>
      <c r="H162" s="32">
        <f>謝金請求金額タリフ[[#This Row],[元（2026年タリフ）のベース請求金額（税別）]]*0.9</f>
        <v>49140</v>
      </c>
      <c r="I162" s="32">
        <v>42042</v>
      </c>
      <c r="J162" s="32">
        <f>謝金請求金額タリフ[[#This Row],[ベース請求金額（税別）]]*0.75*1.1</f>
        <v>40540.5</v>
      </c>
      <c r="K162" s="1" t="s">
        <v>36</v>
      </c>
    </row>
    <row r="163" spans="1:11" x14ac:dyDescent="0.4">
      <c r="A163" s="16" t="s">
        <v>22</v>
      </c>
      <c r="B163" s="1" t="s">
        <v>6</v>
      </c>
      <c r="C163" s="1" t="s">
        <v>1</v>
      </c>
      <c r="D163" s="1" t="s">
        <v>17</v>
      </c>
      <c r="E163" s="1">
        <v>10</v>
      </c>
      <c r="F163" s="1">
        <v>12</v>
      </c>
      <c r="G163" s="32">
        <v>62400</v>
      </c>
      <c r="H163" s="32">
        <f>謝金請求金額タリフ[[#This Row],[元（2026年タリフ）のベース請求金額（税別）]]*0.9</f>
        <v>56160</v>
      </c>
      <c r="I163" s="32">
        <v>48048</v>
      </c>
      <c r="J163" s="32">
        <f>謝金請求金額タリフ[[#This Row],[ベース請求金額（税別）]]*0.75*1.1</f>
        <v>46332.000000000007</v>
      </c>
      <c r="K163" s="1" t="s">
        <v>38</v>
      </c>
    </row>
    <row r="164" spans="1:11" x14ac:dyDescent="0.4">
      <c r="A164" s="28" t="s">
        <v>22</v>
      </c>
      <c r="B164" s="29" t="s">
        <v>6</v>
      </c>
      <c r="C164" s="29" t="s">
        <v>1</v>
      </c>
      <c r="D164" s="29" t="s">
        <v>17</v>
      </c>
      <c r="E164" s="29">
        <v>12</v>
      </c>
      <c r="F164" s="29">
        <v>13</v>
      </c>
      <c r="G164" s="34">
        <v>67600</v>
      </c>
      <c r="H164" s="34">
        <v>60840</v>
      </c>
      <c r="I164" s="34">
        <v>52052</v>
      </c>
      <c r="J164" s="34">
        <f>謝金請求金額タリフ[[#This Row],[ベース請求金額（税別）]]*0.75*1.1</f>
        <v>50193.000000000007</v>
      </c>
      <c r="K164" s="29" t="s">
        <v>39</v>
      </c>
    </row>
    <row r="165" spans="1:11" x14ac:dyDescent="0.4">
      <c r="A165" s="28" t="s">
        <v>22</v>
      </c>
      <c r="B165" s="29" t="s">
        <v>6</v>
      </c>
      <c r="C165" s="29" t="s">
        <v>1</v>
      </c>
      <c r="D165" s="29" t="s">
        <v>17</v>
      </c>
      <c r="E165" s="29">
        <v>13</v>
      </c>
      <c r="F165" s="30">
        <v>14</v>
      </c>
      <c r="G165" s="34">
        <v>72800</v>
      </c>
      <c r="H165" s="34">
        <v>65520</v>
      </c>
      <c r="I165" s="34">
        <v>56056</v>
      </c>
      <c r="J165" s="34">
        <f>謝金請求金額タリフ[[#This Row],[ベース請求金額（税別）]]*0.75*1.1</f>
        <v>54054.000000000007</v>
      </c>
      <c r="K165" s="29" t="s">
        <v>40</v>
      </c>
    </row>
    <row r="166" spans="1:11" x14ac:dyDescent="0.4">
      <c r="A166" s="28" t="s">
        <v>22</v>
      </c>
      <c r="B166" s="29" t="s">
        <v>6</v>
      </c>
      <c r="C166" s="29" t="s">
        <v>1</v>
      </c>
      <c r="D166" s="29" t="s">
        <v>17</v>
      </c>
      <c r="E166" s="29">
        <v>14</v>
      </c>
      <c r="F166" s="30">
        <v>24</v>
      </c>
      <c r="G166" s="34">
        <v>78000</v>
      </c>
      <c r="H166" s="34">
        <v>70200</v>
      </c>
      <c r="I166" s="34">
        <v>60060</v>
      </c>
      <c r="J166" s="34">
        <f>謝金請求金額タリフ[[#This Row],[ベース請求金額（税別）]]*0.75*1.1</f>
        <v>57915.000000000007</v>
      </c>
      <c r="K166" s="29" t="s">
        <v>41</v>
      </c>
    </row>
    <row r="167" spans="1:11" x14ac:dyDescent="0.4">
      <c r="A167" s="16" t="s">
        <v>22</v>
      </c>
      <c r="B167" s="1" t="s">
        <v>6</v>
      </c>
      <c r="C167" s="1" t="s">
        <v>2</v>
      </c>
      <c r="D167" s="1" t="s">
        <v>8</v>
      </c>
      <c r="E167" s="1">
        <v>0</v>
      </c>
      <c r="F167" s="1">
        <v>1</v>
      </c>
      <c r="G167" s="32">
        <v>22100</v>
      </c>
      <c r="H167" s="32">
        <f>謝金請求金額タリフ[[#This Row],[元（2026年タリフ）のベース請求金額（税別）]]*0.9</f>
        <v>19890</v>
      </c>
      <c r="I167" s="32">
        <v>6806</v>
      </c>
      <c r="J167" s="33">
        <f>謝金請求金額タリフ[[#This Row],[ベース請求金額（税別）]]*0.75*1.1*0.4</f>
        <v>6563.7000000000007</v>
      </c>
      <c r="K167" s="18" t="s">
        <v>31</v>
      </c>
    </row>
    <row r="168" spans="1:11" x14ac:dyDescent="0.4">
      <c r="A168" s="16" t="s">
        <v>22</v>
      </c>
      <c r="B168" s="1" t="s">
        <v>6</v>
      </c>
      <c r="C168" s="1" t="s">
        <v>2</v>
      </c>
      <c r="D168" s="1" t="s">
        <v>8</v>
      </c>
      <c r="E168" s="1">
        <v>1</v>
      </c>
      <c r="F168" s="1">
        <v>2</v>
      </c>
      <c r="G168" s="32">
        <v>22100</v>
      </c>
      <c r="H168" s="32">
        <f>謝金請求金額タリフ[[#This Row],[元（2026年タリフ）のベース請求金額（税別）]]*0.9</f>
        <v>19890</v>
      </c>
      <c r="I168" s="32">
        <v>11911</v>
      </c>
      <c r="J168" s="32">
        <f>謝金請求金額タリフ[[#This Row],[ベース請求金額（税別）]]*0.75*1.1*0.7</f>
        <v>11486.474999999999</v>
      </c>
      <c r="K168" s="1" t="s">
        <v>32</v>
      </c>
    </row>
    <row r="169" spans="1:11" x14ac:dyDescent="0.4">
      <c r="A169" s="16" t="s">
        <v>22</v>
      </c>
      <c r="B169" s="1" t="s">
        <v>6</v>
      </c>
      <c r="C169" s="1" t="s">
        <v>2</v>
      </c>
      <c r="D169" s="1" t="s">
        <v>8</v>
      </c>
      <c r="E169" s="1">
        <v>2</v>
      </c>
      <c r="F169" s="1">
        <v>3</v>
      </c>
      <c r="G169" s="32">
        <v>22100</v>
      </c>
      <c r="H169" s="32">
        <f>謝金請求金額タリフ[[#This Row],[元（2026年タリフ）のベース請求金額（税別）]]*0.9</f>
        <v>19890</v>
      </c>
      <c r="I169" s="32">
        <v>17017</v>
      </c>
      <c r="J169" s="32">
        <f>謝金請求金額タリフ[[#This Row],[ベース請求金額（税別）]]*0.75*1.1</f>
        <v>16409.25</v>
      </c>
      <c r="K169" s="1" t="s">
        <v>33</v>
      </c>
    </row>
    <row r="170" spans="1:11" x14ac:dyDescent="0.4">
      <c r="A170" s="16" t="s">
        <v>22</v>
      </c>
      <c r="B170" s="1" t="s">
        <v>6</v>
      </c>
      <c r="C170" s="1" t="s">
        <v>2</v>
      </c>
      <c r="D170" s="1" t="s">
        <v>8</v>
      </c>
      <c r="E170" s="1">
        <v>3</v>
      </c>
      <c r="F170" s="1">
        <v>5</v>
      </c>
      <c r="G170" s="32">
        <v>31200</v>
      </c>
      <c r="H170" s="32">
        <f>謝金請求金額タリフ[[#This Row],[元（2026年タリフ）のベース請求金額（税別）]]*0.9</f>
        <v>28080</v>
      </c>
      <c r="I170" s="32">
        <v>24024</v>
      </c>
      <c r="J170" s="32">
        <f>謝金請求金額タリフ[[#This Row],[ベース請求金額（税別）]]*0.75*1.1</f>
        <v>23166.000000000004</v>
      </c>
      <c r="K170" s="1" t="s">
        <v>34</v>
      </c>
    </row>
    <row r="171" spans="1:11" x14ac:dyDescent="0.4">
      <c r="A171" s="16" t="s">
        <v>22</v>
      </c>
      <c r="B171" s="1" t="s">
        <v>6</v>
      </c>
      <c r="C171" s="1" t="s">
        <v>2</v>
      </c>
      <c r="D171" s="1" t="s">
        <v>8</v>
      </c>
      <c r="E171" s="1">
        <v>5</v>
      </c>
      <c r="F171" s="1">
        <v>8</v>
      </c>
      <c r="G171" s="32">
        <v>45500</v>
      </c>
      <c r="H171" s="32">
        <f>謝金請求金額タリフ[[#This Row],[元（2026年タリフ）のベース請求金額（税別）]]*0.9</f>
        <v>40950</v>
      </c>
      <c r="I171" s="32">
        <v>35035</v>
      </c>
      <c r="J171" s="32">
        <f>謝金請求金額タリフ[[#This Row],[ベース請求金額（税別）]]*0.75*1.1</f>
        <v>33783.75</v>
      </c>
      <c r="K171" s="1" t="s">
        <v>35</v>
      </c>
    </row>
    <row r="172" spans="1:11" x14ac:dyDescent="0.4">
      <c r="A172" s="16" t="s">
        <v>22</v>
      </c>
      <c r="B172" s="1" t="s">
        <v>6</v>
      </c>
      <c r="C172" s="1" t="s">
        <v>2</v>
      </c>
      <c r="D172" s="1" t="s">
        <v>8</v>
      </c>
      <c r="E172" s="1">
        <v>8</v>
      </c>
      <c r="F172" s="1">
        <v>10</v>
      </c>
      <c r="G172" s="32">
        <v>54600</v>
      </c>
      <c r="H172" s="32">
        <f>謝金請求金額タリフ[[#This Row],[元（2026年タリフ）のベース請求金額（税別）]]*0.9</f>
        <v>49140</v>
      </c>
      <c r="I172" s="32">
        <v>42042</v>
      </c>
      <c r="J172" s="32">
        <f>謝金請求金額タリフ[[#This Row],[ベース請求金額（税別）]]*0.75*1.1</f>
        <v>40540.5</v>
      </c>
      <c r="K172" s="1" t="s">
        <v>36</v>
      </c>
    </row>
    <row r="173" spans="1:11" x14ac:dyDescent="0.4">
      <c r="A173" s="16" t="s">
        <v>22</v>
      </c>
      <c r="B173" s="1" t="s">
        <v>6</v>
      </c>
      <c r="C173" s="1" t="s">
        <v>2</v>
      </c>
      <c r="D173" s="1" t="s">
        <v>8</v>
      </c>
      <c r="E173" s="1">
        <v>10</v>
      </c>
      <c r="F173" s="1">
        <v>12</v>
      </c>
      <c r="G173" s="32">
        <v>62400</v>
      </c>
      <c r="H173" s="32">
        <f>謝金請求金額タリフ[[#This Row],[元（2026年タリフ）のベース請求金額（税別）]]*0.9</f>
        <v>56160</v>
      </c>
      <c r="I173" s="32">
        <v>48048</v>
      </c>
      <c r="J173" s="32">
        <f>謝金請求金額タリフ[[#This Row],[ベース請求金額（税別）]]*0.75*1.1</f>
        <v>46332.000000000007</v>
      </c>
      <c r="K173" s="1" t="s">
        <v>38</v>
      </c>
    </row>
    <row r="174" spans="1:11" x14ac:dyDescent="0.4">
      <c r="A174" s="28" t="s">
        <v>22</v>
      </c>
      <c r="B174" s="29" t="s">
        <v>6</v>
      </c>
      <c r="C174" s="29" t="s">
        <v>2</v>
      </c>
      <c r="D174" s="29" t="s">
        <v>8</v>
      </c>
      <c r="E174" s="29">
        <v>12</v>
      </c>
      <c r="F174" s="29">
        <v>13</v>
      </c>
      <c r="G174" s="34">
        <v>67600</v>
      </c>
      <c r="H174" s="34">
        <v>60840</v>
      </c>
      <c r="I174" s="34">
        <v>52052</v>
      </c>
      <c r="J174" s="34">
        <f>謝金請求金額タリフ[[#This Row],[ベース請求金額（税別）]]*0.75*1.1</f>
        <v>50193.000000000007</v>
      </c>
      <c r="K174" s="29" t="s">
        <v>39</v>
      </c>
    </row>
    <row r="175" spans="1:11" x14ac:dyDescent="0.4">
      <c r="A175" s="28" t="s">
        <v>22</v>
      </c>
      <c r="B175" s="29" t="s">
        <v>6</v>
      </c>
      <c r="C175" s="29" t="s">
        <v>2</v>
      </c>
      <c r="D175" s="29" t="s">
        <v>8</v>
      </c>
      <c r="E175" s="29">
        <v>13</v>
      </c>
      <c r="F175" s="30">
        <v>14</v>
      </c>
      <c r="G175" s="34">
        <v>72800</v>
      </c>
      <c r="H175" s="34">
        <v>65520</v>
      </c>
      <c r="I175" s="34">
        <v>56056</v>
      </c>
      <c r="J175" s="34">
        <f>謝金請求金額タリフ[[#This Row],[ベース請求金額（税別）]]*0.75*1.1</f>
        <v>54054.000000000007</v>
      </c>
      <c r="K175" s="29" t="s">
        <v>40</v>
      </c>
    </row>
    <row r="176" spans="1:11" x14ac:dyDescent="0.4">
      <c r="A176" s="28" t="s">
        <v>22</v>
      </c>
      <c r="B176" s="29" t="s">
        <v>6</v>
      </c>
      <c r="C176" s="29" t="s">
        <v>2</v>
      </c>
      <c r="D176" s="29" t="s">
        <v>8</v>
      </c>
      <c r="E176" s="29">
        <v>14</v>
      </c>
      <c r="F176" s="30">
        <v>24</v>
      </c>
      <c r="G176" s="34">
        <v>78000</v>
      </c>
      <c r="H176" s="34">
        <v>70200</v>
      </c>
      <c r="I176" s="34">
        <v>60060</v>
      </c>
      <c r="J176" s="34">
        <f>謝金請求金額タリフ[[#This Row],[ベース請求金額（税別）]]*0.75*1.1</f>
        <v>57915.000000000007</v>
      </c>
      <c r="K176" s="29" t="s">
        <v>41</v>
      </c>
    </row>
    <row r="177" spans="1:11" x14ac:dyDescent="0.4">
      <c r="A177" s="16" t="s">
        <v>22</v>
      </c>
      <c r="B177" s="1" t="s">
        <v>6</v>
      </c>
      <c r="C177" s="1" t="s">
        <v>2</v>
      </c>
      <c r="D177" s="1" t="s">
        <v>17</v>
      </c>
      <c r="E177" s="1">
        <v>0</v>
      </c>
      <c r="F177" s="1">
        <v>1</v>
      </c>
      <c r="G177" s="32">
        <v>26000</v>
      </c>
      <c r="H177" s="32">
        <f>謝金請求金額タリフ[[#This Row],[元（2026年タリフ）のベース請求金額（税別）]]*0.9</f>
        <v>23400</v>
      </c>
      <c r="I177" s="32">
        <v>8008</v>
      </c>
      <c r="J177" s="33">
        <f>謝金請求金額タリフ[[#This Row],[ベース請求金額（税別）]]*0.75*1.1*0.4</f>
        <v>7722</v>
      </c>
      <c r="K177" s="18" t="s">
        <v>31</v>
      </c>
    </row>
    <row r="178" spans="1:11" x14ac:dyDescent="0.4">
      <c r="A178" s="16" t="s">
        <v>22</v>
      </c>
      <c r="B178" s="1" t="s">
        <v>6</v>
      </c>
      <c r="C178" s="1" t="s">
        <v>2</v>
      </c>
      <c r="D178" s="1" t="s">
        <v>17</v>
      </c>
      <c r="E178" s="1">
        <v>1</v>
      </c>
      <c r="F178" s="1">
        <v>2</v>
      </c>
      <c r="G178" s="32">
        <v>26000</v>
      </c>
      <c r="H178" s="32">
        <f>謝金請求金額タリフ[[#This Row],[元（2026年タリフ）のベース請求金額（税別）]]*0.9</f>
        <v>23400</v>
      </c>
      <c r="I178" s="32">
        <v>14014</v>
      </c>
      <c r="J178" s="32">
        <f>謝金請求金額タリフ[[#This Row],[ベース請求金額（税別）]]*0.75*1.1*0.7</f>
        <v>13513.5</v>
      </c>
      <c r="K178" s="1" t="s">
        <v>32</v>
      </c>
    </row>
    <row r="179" spans="1:11" x14ac:dyDescent="0.4">
      <c r="A179" s="16" t="s">
        <v>22</v>
      </c>
      <c r="B179" s="1" t="s">
        <v>6</v>
      </c>
      <c r="C179" s="1" t="s">
        <v>2</v>
      </c>
      <c r="D179" s="1" t="s">
        <v>17</v>
      </c>
      <c r="E179" s="1">
        <v>2</v>
      </c>
      <c r="F179" s="1">
        <v>3</v>
      </c>
      <c r="G179" s="32">
        <v>26000</v>
      </c>
      <c r="H179" s="32">
        <f>謝金請求金額タリフ[[#This Row],[元（2026年タリフ）のベース請求金額（税別）]]*0.9</f>
        <v>23400</v>
      </c>
      <c r="I179" s="32">
        <v>20020</v>
      </c>
      <c r="J179" s="32">
        <f>謝金請求金額タリフ[[#This Row],[ベース請求金額（税別）]]*0.75*1.1</f>
        <v>19305</v>
      </c>
      <c r="K179" s="1" t="s">
        <v>33</v>
      </c>
    </row>
    <row r="180" spans="1:11" x14ac:dyDescent="0.4">
      <c r="A180" s="16" t="s">
        <v>22</v>
      </c>
      <c r="B180" s="1" t="s">
        <v>6</v>
      </c>
      <c r="C180" s="1" t="s">
        <v>2</v>
      </c>
      <c r="D180" s="1" t="s">
        <v>17</v>
      </c>
      <c r="E180" s="1">
        <v>3</v>
      </c>
      <c r="F180" s="1">
        <v>5</v>
      </c>
      <c r="G180" s="32">
        <v>36400</v>
      </c>
      <c r="H180" s="32">
        <f>謝金請求金額タリフ[[#This Row],[元（2026年タリフ）のベース請求金額（税別）]]*0.9</f>
        <v>32760</v>
      </c>
      <c r="I180" s="32">
        <v>28028</v>
      </c>
      <c r="J180" s="32">
        <f>謝金請求金額タリフ[[#This Row],[ベース請求金額（税別）]]*0.75*1.1</f>
        <v>27027.000000000004</v>
      </c>
      <c r="K180" s="1" t="s">
        <v>34</v>
      </c>
    </row>
    <row r="181" spans="1:11" x14ac:dyDescent="0.4">
      <c r="A181" s="16" t="s">
        <v>22</v>
      </c>
      <c r="B181" s="1" t="s">
        <v>6</v>
      </c>
      <c r="C181" s="1" t="s">
        <v>2</v>
      </c>
      <c r="D181" s="1" t="s">
        <v>17</v>
      </c>
      <c r="E181" s="1">
        <v>5</v>
      </c>
      <c r="F181" s="1">
        <v>8</v>
      </c>
      <c r="G181" s="32">
        <v>53300</v>
      </c>
      <c r="H181" s="32">
        <f>謝金請求金額タリフ[[#This Row],[元（2026年タリフ）のベース請求金額（税別）]]*0.9</f>
        <v>47970</v>
      </c>
      <c r="I181" s="32">
        <v>41041</v>
      </c>
      <c r="J181" s="32">
        <f>謝金請求金額タリフ[[#This Row],[ベース請求金額（税別）]]*0.75*1.1</f>
        <v>39575.25</v>
      </c>
      <c r="K181" s="1" t="s">
        <v>35</v>
      </c>
    </row>
    <row r="182" spans="1:11" x14ac:dyDescent="0.4">
      <c r="A182" s="16" t="s">
        <v>22</v>
      </c>
      <c r="B182" s="1" t="s">
        <v>6</v>
      </c>
      <c r="C182" s="1" t="s">
        <v>2</v>
      </c>
      <c r="D182" s="1" t="s">
        <v>17</v>
      </c>
      <c r="E182" s="1">
        <v>8</v>
      </c>
      <c r="F182" s="1">
        <v>10</v>
      </c>
      <c r="G182" s="32">
        <v>63700</v>
      </c>
      <c r="H182" s="32">
        <f>謝金請求金額タリフ[[#This Row],[元（2026年タリフ）のベース請求金額（税別）]]*0.9</f>
        <v>57330</v>
      </c>
      <c r="I182" s="32">
        <v>49049</v>
      </c>
      <c r="J182" s="32">
        <f>謝金請求金額タリフ[[#This Row],[ベース請求金額（税別）]]*0.75*1.1</f>
        <v>47297.250000000007</v>
      </c>
      <c r="K182" s="1" t="s">
        <v>36</v>
      </c>
    </row>
    <row r="183" spans="1:11" x14ac:dyDescent="0.4">
      <c r="A183" s="16" t="s">
        <v>22</v>
      </c>
      <c r="B183" s="1" t="s">
        <v>6</v>
      </c>
      <c r="C183" s="1" t="s">
        <v>2</v>
      </c>
      <c r="D183" s="1" t="s">
        <v>17</v>
      </c>
      <c r="E183" s="1">
        <v>10</v>
      </c>
      <c r="F183" s="1">
        <v>12</v>
      </c>
      <c r="G183" s="32">
        <v>72800</v>
      </c>
      <c r="H183" s="32">
        <f>謝金請求金額タリフ[[#This Row],[元（2026年タリフ）のベース請求金額（税別）]]*0.9</f>
        <v>65520</v>
      </c>
      <c r="I183" s="32">
        <v>56056</v>
      </c>
      <c r="J183" s="32">
        <f>謝金請求金額タリフ[[#This Row],[ベース請求金額（税別）]]*0.75*1.1</f>
        <v>54054.000000000007</v>
      </c>
      <c r="K183" s="1" t="s">
        <v>38</v>
      </c>
    </row>
    <row r="184" spans="1:11" x14ac:dyDescent="0.4">
      <c r="A184" s="28" t="s">
        <v>22</v>
      </c>
      <c r="B184" s="29" t="s">
        <v>6</v>
      </c>
      <c r="C184" s="29" t="s">
        <v>2</v>
      </c>
      <c r="D184" s="29" t="s">
        <v>17</v>
      </c>
      <c r="E184" s="29">
        <v>12</v>
      </c>
      <c r="F184" s="29">
        <v>13</v>
      </c>
      <c r="G184" s="34">
        <v>78800</v>
      </c>
      <c r="H184" s="34">
        <v>70980</v>
      </c>
      <c r="I184" s="34">
        <v>60676</v>
      </c>
      <c r="J184" s="34">
        <f>謝金請求金額タリフ[[#This Row],[ベース請求金額（税別）]]*0.75*1.1</f>
        <v>58558.500000000007</v>
      </c>
      <c r="K184" s="29" t="s">
        <v>39</v>
      </c>
    </row>
    <row r="185" spans="1:11" x14ac:dyDescent="0.4">
      <c r="A185" s="28" t="s">
        <v>22</v>
      </c>
      <c r="B185" s="29" t="s">
        <v>6</v>
      </c>
      <c r="C185" s="29" t="s">
        <v>2</v>
      </c>
      <c r="D185" s="29" t="s">
        <v>17</v>
      </c>
      <c r="E185" s="29">
        <v>13</v>
      </c>
      <c r="F185" s="30">
        <v>14</v>
      </c>
      <c r="G185" s="34">
        <v>84800</v>
      </c>
      <c r="H185" s="34">
        <v>76440</v>
      </c>
      <c r="I185" s="34">
        <v>65296</v>
      </c>
      <c r="J185" s="34">
        <f>謝金請求金額タリフ[[#This Row],[ベース請求金額（税別）]]*0.75*1.1</f>
        <v>63063.000000000007</v>
      </c>
      <c r="K185" s="29" t="s">
        <v>40</v>
      </c>
    </row>
    <row r="186" spans="1:11" x14ac:dyDescent="0.4">
      <c r="A186" s="28" t="s">
        <v>22</v>
      </c>
      <c r="B186" s="29" t="s">
        <v>6</v>
      </c>
      <c r="C186" s="29" t="s">
        <v>2</v>
      </c>
      <c r="D186" s="29" t="s">
        <v>17</v>
      </c>
      <c r="E186" s="29">
        <v>14</v>
      </c>
      <c r="F186" s="30">
        <v>24</v>
      </c>
      <c r="G186" s="34">
        <v>90800</v>
      </c>
      <c r="H186" s="34">
        <v>81900</v>
      </c>
      <c r="I186" s="34">
        <v>69916</v>
      </c>
      <c r="J186" s="34">
        <f>謝金請求金額タリフ[[#This Row],[ベース請求金額（税別）]]*0.75*1.1</f>
        <v>67567.5</v>
      </c>
      <c r="K186" s="29" t="s">
        <v>41</v>
      </c>
    </row>
    <row r="187" spans="1:11" x14ac:dyDescent="0.4">
      <c r="A187" s="19" t="s">
        <v>22</v>
      </c>
      <c r="B187" s="20" t="s">
        <v>7</v>
      </c>
      <c r="C187" s="20" t="s">
        <v>1</v>
      </c>
      <c r="D187" s="20" t="s">
        <v>8</v>
      </c>
      <c r="E187" s="20">
        <v>0</v>
      </c>
      <c r="F187" s="21">
        <v>3</v>
      </c>
      <c r="G187" s="36">
        <v>29500</v>
      </c>
      <c r="H187" s="36">
        <f>H159*4/3</f>
        <v>26520</v>
      </c>
      <c r="I187" s="36">
        <v>22715</v>
      </c>
      <c r="J187" s="36">
        <f>謝金請求金額タリフ[[#This Row],[ベース請求金額（税別）]]*0.75*1.1</f>
        <v>21879</v>
      </c>
      <c r="K187" s="20" t="s">
        <v>33</v>
      </c>
    </row>
    <row r="188" spans="1:11" x14ac:dyDescent="0.4">
      <c r="A188" s="19" t="s">
        <v>22</v>
      </c>
      <c r="B188" s="20" t="s">
        <v>7</v>
      </c>
      <c r="C188" s="20" t="s">
        <v>1</v>
      </c>
      <c r="D188" s="20" t="s">
        <v>8</v>
      </c>
      <c r="E188" s="20">
        <v>3</v>
      </c>
      <c r="F188" s="21">
        <v>5</v>
      </c>
      <c r="G188" s="36">
        <v>41600</v>
      </c>
      <c r="H188" s="36">
        <f t="shared" ref="H188:H191" si="8">H160*4/3</f>
        <v>37440</v>
      </c>
      <c r="I188" s="36">
        <v>32032</v>
      </c>
      <c r="J188" s="36">
        <f>謝金請求金額タリフ[[#This Row],[ベース請求金額（税別）]]*0.75*1.1</f>
        <v>30888.000000000004</v>
      </c>
      <c r="K188" s="20" t="s">
        <v>34</v>
      </c>
    </row>
    <row r="189" spans="1:11" x14ac:dyDescent="0.4">
      <c r="A189" s="19" t="s">
        <v>22</v>
      </c>
      <c r="B189" s="20" t="s">
        <v>7</v>
      </c>
      <c r="C189" s="20" t="s">
        <v>1</v>
      </c>
      <c r="D189" s="20" t="s">
        <v>8</v>
      </c>
      <c r="E189" s="20">
        <v>5</v>
      </c>
      <c r="F189" s="21">
        <v>8</v>
      </c>
      <c r="G189" s="36">
        <v>60700</v>
      </c>
      <c r="H189" s="36">
        <f t="shared" si="8"/>
        <v>54600</v>
      </c>
      <c r="I189" s="36">
        <v>46739</v>
      </c>
      <c r="J189" s="36">
        <f>謝金請求金額タリフ[[#This Row],[ベース請求金額（税別）]]*0.75*1.1</f>
        <v>45045</v>
      </c>
      <c r="K189" s="20" t="s">
        <v>35</v>
      </c>
    </row>
    <row r="190" spans="1:11" x14ac:dyDescent="0.4">
      <c r="A190" s="19" t="s">
        <v>22</v>
      </c>
      <c r="B190" s="20" t="s">
        <v>7</v>
      </c>
      <c r="C190" s="20" t="s">
        <v>1</v>
      </c>
      <c r="D190" s="20" t="s">
        <v>8</v>
      </c>
      <c r="E190" s="20">
        <v>8</v>
      </c>
      <c r="F190" s="21">
        <v>10</v>
      </c>
      <c r="G190" s="36">
        <v>68900</v>
      </c>
      <c r="H190" s="36">
        <f t="shared" si="8"/>
        <v>65520</v>
      </c>
      <c r="I190" s="36">
        <v>53053</v>
      </c>
      <c r="J190" s="36">
        <f>謝金請求金額タリフ[[#This Row],[ベース請求金額（税別）]]*0.75*1.1</f>
        <v>54054.000000000007</v>
      </c>
      <c r="K190" s="20" t="s">
        <v>36</v>
      </c>
    </row>
    <row r="191" spans="1:11" x14ac:dyDescent="0.4">
      <c r="A191" s="19" t="s">
        <v>22</v>
      </c>
      <c r="B191" s="20" t="s">
        <v>7</v>
      </c>
      <c r="C191" s="20" t="s">
        <v>1</v>
      </c>
      <c r="D191" s="20" t="s">
        <v>8</v>
      </c>
      <c r="E191" s="20">
        <v>10</v>
      </c>
      <c r="F191" s="20">
        <v>12</v>
      </c>
      <c r="G191" s="36">
        <v>82200</v>
      </c>
      <c r="H191" s="36">
        <f t="shared" si="8"/>
        <v>74880</v>
      </c>
      <c r="I191" s="36">
        <v>63294</v>
      </c>
      <c r="J191" s="36">
        <f>謝金請求金額タリフ[[#This Row],[ベース請求金額（税別）]]*0.75*1.1</f>
        <v>61776.000000000007</v>
      </c>
      <c r="K191" s="20" t="s">
        <v>38</v>
      </c>
    </row>
    <row r="192" spans="1:11" x14ac:dyDescent="0.4">
      <c r="A192" s="37" t="s">
        <v>22</v>
      </c>
      <c r="B192" s="38" t="s">
        <v>7</v>
      </c>
      <c r="C192" s="38" t="s">
        <v>1</v>
      </c>
      <c r="D192" s="38" t="s">
        <v>8</v>
      </c>
      <c r="E192" s="38">
        <v>12</v>
      </c>
      <c r="F192" s="38">
        <v>13</v>
      </c>
      <c r="G192" s="39">
        <v>89100</v>
      </c>
      <c r="H192" s="39">
        <v>81120</v>
      </c>
      <c r="I192" s="39">
        <v>68607</v>
      </c>
      <c r="J192" s="39">
        <f>謝金請求金額タリフ[[#This Row],[ベース請求金額（税別）]]*0.75*1.1</f>
        <v>66924</v>
      </c>
      <c r="K192" s="38" t="s">
        <v>39</v>
      </c>
    </row>
    <row r="193" spans="1:11" x14ac:dyDescent="0.4">
      <c r="A193" s="37" t="s">
        <v>22</v>
      </c>
      <c r="B193" s="38" t="s">
        <v>7</v>
      </c>
      <c r="C193" s="38" t="s">
        <v>1</v>
      </c>
      <c r="D193" s="38" t="s">
        <v>8</v>
      </c>
      <c r="E193" s="38">
        <v>13</v>
      </c>
      <c r="F193" s="40">
        <v>14</v>
      </c>
      <c r="G193" s="39">
        <v>96000</v>
      </c>
      <c r="H193" s="39">
        <v>87360</v>
      </c>
      <c r="I193" s="39">
        <v>73920</v>
      </c>
      <c r="J193" s="39">
        <f>謝金請求金額タリフ[[#This Row],[ベース請求金額（税別）]]*0.75*1.1</f>
        <v>72072</v>
      </c>
      <c r="K193" s="38" t="s">
        <v>40</v>
      </c>
    </row>
    <row r="194" spans="1:11" x14ac:dyDescent="0.4">
      <c r="A194" s="37" t="s">
        <v>22</v>
      </c>
      <c r="B194" s="38" t="s">
        <v>7</v>
      </c>
      <c r="C194" s="38" t="s">
        <v>1</v>
      </c>
      <c r="D194" s="38" t="s">
        <v>8</v>
      </c>
      <c r="E194" s="38">
        <v>14</v>
      </c>
      <c r="F194" s="40">
        <v>24</v>
      </c>
      <c r="G194" s="39">
        <v>102900</v>
      </c>
      <c r="H194" s="39">
        <v>93600</v>
      </c>
      <c r="I194" s="39">
        <v>79233</v>
      </c>
      <c r="J194" s="39">
        <f>謝金請求金額タリフ[[#This Row],[ベース請求金額（税別）]]*0.75*1.1</f>
        <v>77220</v>
      </c>
      <c r="K194" s="38" t="s">
        <v>41</v>
      </c>
    </row>
    <row r="195" spans="1:11" x14ac:dyDescent="0.4">
      <c r="A195" s="19" t="s">
        <v>22</v>
      </c>
      <c r="B195" s="20" t="s">
        <v>7</v>
      </c>
      <c r="C195" s="20" t="s">
        <v>1</v>
      </c>
      <c r="D195" s="20" t="s">
        <v>17</v>
      </c>
      <c r="E195" s="20">
        <v>0</v>
      </c>
      <c r="F195" s="21">
        <v>3</v>
      </c>
      <c r="G195" s="36">
        <v>33150</v>
      </c>
      <c r="H195" s="36">
        <f>H159*3/2</f>
        <v>29835</v>
      </c>
      <c r="I195" s="36">
        <v>25525</v>
      </c>
      <c r="J195" s="36">
        <f>謝金請求金額タリフ[[#This Row],[ベース請求金額（税別）]]*0.75*1.1</f>
        <v>24613.875000000004</v>
      </c>
      <c r="K195" s="20" t="s">
        <v>33</v>
      </c>
    </row>
    <row r="196" spans="1:11" x14ac:dyDescent="0.4">
      <c r="A196" s="19" t="s">
        <v>22</v>
      </c>
      <c r="B196" s="20" t="s">
        <v>7</v>
      </c>
      <c r="C196" s="20" t="s">
        <v>1</v>
      </c>
      <c r="D196" s="20" t="s">
        <v>17</v>
      </c>
      <c r="E196" s="20">
        <v>3</v>
      </c>
      <c r="F196" s="21">
        <v>5</v>
      </c>
      <c r="G196" s="36">
        <v>46800</v>
      </c>
      <c r="H196" s="36">
        <f t="shared" ref="H196:H199" si="9">H160*3/2</f>
        <v>42120</v>
      </c>
      <c r="I196" s="36">
        <v>36036</v>
      </c>
      <c r="J196" s="36">
        <f>謝金請求金額タリフ[[#This Row],[ベース請求金額（税別）]]*0.75*1.1</f>
        <v>34749</v>
      </c>
      <c r="K196" s="20" t="s">
        <v>34</v>
      </c>
    </row>
    <row r="197" spans="1:11" x14ac:dyDescent="0.4">
      <c r="A197" s="19" t="s">
        <v>22</v>
      </c>
      <c r="B197" s="20" t="s">
        <v>7</v>
      </c>
      <c r="C197" s="20" t="s">
        <v>1</v>
      </c>
      <c r="D197" s="20" t="s">
        <v>17</v>
      </c>
      <c r="E197" s="20">
        <v>5</v>
      </c>
      <c r="F197" s="21">
        <v>8</v>
      </c>
      <c r="G197" s="36">
        <v>68250</v>
      </c>
      <c r="H197" s="36">
        <f t="shared" si="9"/>
        <v>61425</v>
      </c>
      <c r="I197" s="36">
        <v>52552</v>
      </c>
      <c r="J197" s="36">
        <f>謝金請求金額タリフ[[#This Row],[ベース請求金額（税別）]]*0.75*1.1</f>
        <v>50675.625000000007</v>
      </c>
      <c r="K197" s="20" t="s">
        <v>35</v>
      </c>
    </row>
    <row r="198" spans="1:11" x14ac:dyDescent="0.4">
      <c r="A198" s="19" t="s">
        <v>22</v>
      </c>
      <c r="B198" s="20" t="s">
        <v>7</v>
      </c>
      <c r="C198" s="20" t="s">
        <v>1</v>
      </c>
      <c r="D198" s="20" t="s">
        <v>17</v>
      </c>
      <c r="E198" s="20">
        <v>8</v>
      </c>
      <c r="F198" s="21">
        <v>10</v>
      </c>
      <c r="G198" s="36">
        <v>78000</v>
      </c>
      <c r="H198" s="36">
        <f t="shared" si="9"/>
        <v>73710</v>
      </c>
      <c r="I198" s="36">
        <v>60060</v>
      </c>
      <c r="J198" s="36">
        <f>謝金請求金額タリフ[[#This Row],[ベース請求金額（税別）]]*0.75*1.1</f>
        <v>60810.750000000007</v>
      </c>
      <c r="K198" s="20" t="s">
        <v>36</v>
      </c>
    </row>
    <row r="199" spans="1:11" x14ac:dyDescent="0.4">
      <c r="A199" s="19" t="s">
        <v>22</v>
      </c>
      <c r="B199" s="20" t="s">
        <v>7</v>
      </c>
      <c r="C199" s="20" t="s">
        <v>1</v>
      </c>
      <c r="D199" s="20" t="s">
        <v>17</v>
      </c>
      <c r="E199" s="20">
        <v>10</v>
      </c>
      <c r="F199" s="20">
        <v>12</v>
      </c>
      <c r="G199" s="36">
        <v>93600</v>
      </c>
      <c r="H199" s="36">
        <f t="shared" si="9"/>
        <v>84240</v>
      </c>
      <c r="I199" s="36">
        <v>72072</v>
      </c>
      <c r="J199" s="36">
        <f>謝金請求金額タリフ[[#This Row],[ベース請求金額（税別）]]*0.75*1.1</f>
        <v>69498</v>
      </c>
      <c r="K199" s="20" t="s">
        <v>38</v>
      </c>
    </row>
    <row r="200" spans="1:11" x14ac:dyDescent="0.4">
      <c r="A200" s="37" t="s">
        <v>22</v>
      </c>
      <c r="B200" s="38" t="s">
        <v>7</v>
      </c>
      <c r="C200" s="38" t="s">
        <v>1</v>
      </c>
      <c r="D200" s="38" t="s">
        <v>17</v>
      </c>
      <c r="E200" s="38">
        <v>12</v>
      </c>
      <c r="F200" s="38">
        <v>13</v>
      </c>
      <c r="G200" s="39">
        <v>101400</v>
      </c>
      <c r="H200" s="39">
        <v>91260</v>
      </c>
      <c r="I200" s="39">
        <v>78078</v>
      </c>
      <c r="J200" s="39">
        <f>謝金請求金額タリフ[[#This Row],[ベース請求金額（税別）]]*0.75*1.1</f>
        <v>75289.5</v>
      </c>
      <c r="K200" s="38" t="s">
        <v>39</v>
      </c>
    </row>
    <row r="201" spans="1:11" x14ac:dyDescent="0.4">
      <c r="A201" s="37" t="s">
        <v>22</v>
      </c>
      <c r="B201" s="38" t="s">
        <v>7</v>
      </c>
      <c r="C201" s="38" t="s">
        <v>1</v>
      </c>
      <c r="D201" s="38" t="s">
        <v>17</v>
      </c>
      <c r="E201" s="38">
        <v>13</v>
      </c>
      <c r="F201" s="40">
        <v>14</v>
      </c>
      <c r="G201" s="39">
        <v>109200</v>
      </c>
      <c r="H201" s="39">
        <v>98280</v>
      </c>
      <c r="I201" s="39">
        <v>84084</v>
      </c>
      <c r="J201" s="39">
        <f>謝金請求金額タリフ[[#This Row],[ベース請求金額（税別）]]*0.75*1.1</f>
        <v>81081</v>
      </c>
      <c r="K201" s="38" t="s">
        <v>40</v>
      </c>
    </row>
    <row r="202" spans="1:11" x14ac:dyDescent="0.4">
      <c r="A202" s="37" t="s">
        <v>22</v>
      </c>
      <c r="B202" s="38" t="s">
        <v>7</v>
      </c>
      <c r="C202" s="38" t="s">
        <v>1</v>
      </c>
      <c r="D202" s="38" t="s">
        <v>17</v>
      </c>
      <c r="E202" s="38">
        <v>14</v>
      </c>
      <c r="F202" s="40">
        <v>24</v>
      </c>
      <c r="G202" s="39">
        <v>117000</v>
      </c>
      <c r="H202" s="39">
        <v>105300</v>
      </c>
      <c r="I202" s="39">
        <v>90090</v>
      </c>
      <c r="J202" s="39">
        <f>謝金請求金額タリフ[[#This Row],[ベース請求金額（税別）]]*0.75*1.1</f>
        <v>86872.5</v>
      </c>
      <c r="K202" s="38" t="s">
        <v>41</v>
      </c>
    </row>
    <row r="203" spans="1:11" x14ac:dyDescent="0.4">
      <c r="A203" s="19" t="s">
        <v>22</v>
      </c>
      <c r="B203" s="20" t="s">
        <v>7</v>
      </c>
      <c r="C203" s="20" t="s">
        <v>2</v>
      </c>
      <c r="D203" s="20" t="s">
        <v>8</v>
      </c>
      <c r="E203" s="20">
        <v>0</v>
      </c>
      <c r="F203" s="21">
        <v>3</v>
      </c>
      <c r="G203" s="36">
        <v>29500</v>
      </c>
      <c r="H203" s="36">
        <f>H87*4/3</f>
        <v>26520</v>
      </c>
      <c r="I203" s="36">
        <v>22715</v>
      </c>
      <c r="J203" s="36">
        <f>謝金請求金額タリフ[[#This Row],[ベース請求金額（税別）]]*0.75*1.1</f>
        <v>21879</v>
      </c>
      <c r="K203" s="20" t="s">
        <v>33</v>
      </c>
    </row>
    <row r="204" spans="1:11" x14ac:dyDescent="0.4">
      <c r="A204" s="19" t="s">
        <v>22</v>
      </c>
      <c r="B204" s="20" t="s">
        <v>7</v>
      </c>
      <c r="C204" s="20" t="s">
        <v>2</v>
      </c>
      <c r="D204" s="20" t="s">
        <v>8</v>
      </c>
      <c r="E204" s="20">
        <v>3</v>
      </c>
      <c r="F204" s="21">
        <v>5</v>
      </c>
      <c r="G204" s="36">
        <v>41600</v>
      </c>
      <c r="H204" s="36">
        <f t="shared" ref="H204:H206" si="10">H88*4/3</f>
        <v>37440</v>
      </c>
      <c r="I204" s="36">
        <v>32032</v>
      </c>
      <c r="J204" s="36">
        <f>謝金請求金額タリフ[[#This Row],[ベース請求金額（税別）]]*0.75*1.1</f>
        <v>30888.000000000004</v>
      </c>
      <c r="K204" s="20" t="s">
        <v>34</v>
      </c>
    </row>
    <row r="205" spans="1:11" x14ac:dyDescent="0.4">
      <c r="A205" s="19" t="s">
        <v>22</v>
      </c>
      <c r="B205" s="20" t="s">
        <v>7</v>
      </c>
      <c r="C205" s="20" t="s">
        <v>2</v>
      </c>
      <c r="D205" s="20" t="s">
        <v>8</v>
      </c>
      <c r="E205" s="20">
        <v>5</v>
      </c>
      <c r="F205" s="21">
        <v>8</v>
      </c>
      <c r="G205" s="36">
        <v>60700</v>
      </c>
      <c r="H205" s="36">
        <f t="shared" si="10"/>
        <v>54600</v>
      </c>
      <c r="I205" s="36">
        <v>46739</v>
      </c>
      <c r="J205" s="36">
        <f>謝金請求金額タリフ[[#This Row],[ベース請求金額（税別）]]*0.75*1.1</f>
        <v>45045</v>
      </c>
      <c r="K205" s="20" t="s">
        <v>35</v>
      </c>
    </row>
    <row r="206" spans="1:11" x14ac:dyDescent="0.4">
      <c r="A206" s="19" t="s">
        <v>22</v>
      </c>
      <c r="B206" s="20" t="s">
        <v>7</v>
      </c>
      <c r="C206" s="20" t="s">
        <v>2</v>
      </c>
      <c r="D206" s="20" t="s">
        <v>8</v>
      </c>
      <c r="E206" s="20">
        <v>8</v>
      </c>
      <c r="F206" s="21">
        <v>10</v>
      </c>
      <c r="G206" s="36">
        <v>68900</v>
      </c>
      <c r="H206" s="36">
        <f t="shared" si="10"/>
        <v>65520</v>
      </c>
      <c r="I206" s="36">
        <v>53053</v>
      </c>
      <c r="J206" s="36">
        <f>謝金請求金額タリフ[[#This Row],[ベース請求金額（税別）]]*0.75*1.1</f>
        <v>54054.000000000007</v>
      </c>
      <c r="K206" s="20" t="s">
        <v>36</v>
      </c>
    </row>
    <row r="207" spans="1:11" x14ac:dyDescent="0.4">
      <c r="A207" s="19" t="s">
        <v>22</v>
      </c>
      <c r="B207" s="20" t="s">
        <v>7</v>
      </c>
      <c r="C207" s="20" t="s">
        <v>2</v>
      </c>
      <c r="D207" s="20" t="s">
        <v>8</v>
      </c>
      <c r="E207" s="20">
        <v>10</v>
      </c>
      <c r="F207" s="20">
        <v>12</v>
      </c>
      <c r="G207" s="36">
        <v>82200</v>
      </c>
      <c r="H207" s="36">
        <f>H91*4/3</f>
        <v>74880</v>
      </c>
      <c r="I207" s="36">
        <v>63294</v>
      </c>
      <c r="J207" s="36">
        <f>謝金請求金額タリフ[[#This Row],[ベース請求金額（税別）]]*0.75*1.1</f>
        <v>61776.000000000007</v>
      </c>
      <c r="K207" s="20" t="s">
        <v>38</v>
      </c>
    </row>
    <row r="208" spans="1:11" x14ac:dyDescent="0.4">
      <c r="A208" s="37" t="s">
        <v>22</v>
      </c>
      <c r="B208" s="38" t="s">
        <v>7</v>
      </c>
      <c r="C208" s="38" t="s">
        <v>2</v>
      </c>
      <c r="D208" s="38" t="s">
        <v>8</v>
      </c>
      <c r="E208" s="38">
        <v>12</v>
      </c>
      <c r="F208" s="38">
        <v>13</v>
      </c>
      <c r="G208" s="39">
        <v>89100</v>
      </c>
      <c r="H208" s="39">
        <v>81120</v>
      </c>
      <c r="I208" s="39">
        <v>68607</v>
      </c>
      <c r="J208" s="39">
        <f>謝金請求金額タリフ[[#This Row],[ベース請求金額（税別）]]*0.75*1.1</f>
        <v>66924</v>
      </c>
      <c r="K208" s="38" t="s">
        <v>39</v>
      </c>
    </row>
    <row r="209" spans="1:11" x14ac:dyDescent="0.4">
      <c r="A209" s="37" t="s">
        <v>22</v>
      </c>
      <c r="B209" s="38" t="s">
        <v>7</v>
      </c>
      <c r="C209" s="38" t="s">
        <v>2</v>
      </c>
      <c r="D209" s="38" t="s">
        <v>8</v>
      </c>
      <c r="E209" s="38">
        <v>13</v>
      </c>
      <c r="F209" s="40">
        <v>14</v>
      </c>
      <c r="G209" s="39">
        <v>96000</v>
      </c>
      <c r="H209" s="39">
        <v>87360</v>
      </c>
      <c r="I209" s="39">
        <v>73920</v>
      </c>
      <c r="J209" s="39">
        <f>謝金請求金額タリフ[[#This Row],[ベース請求金額（税別）]]*0.75*1.1</f>
        <v>72072</v>
      </c>
      <c r="K209" s="38" t="s">
        <v>40</v>
      </c>
    </row>
    <row r="210" spans="1:11" x14ac:dyDescent="0.4">
      <c r="A210" s="37" t="s">
        <v>22</v>
      </c>
      <c r="B210" s="38" t="s">
        <v>7</v>
      </c>
      <c r="C210" s="38" t="s">
        <v>2</v>
      </c>
      <c r="D210" s="38" t="s">
        <v>8</v>
      </c>
      <c r="E210" s="38">
        <v>14</v>
      </c>
      <c r="F210" s="40">
        <v>24</v>
      </c>
      <c r="G210" s="39">
        <v>102900</v>
      </c>
      <c r="H210" s="39">
        <v>93600</v>
      </c>
      <c r="I210" s="39">
        <v>79233</v>
      </c>
      <c r="J210" s="39">
        <f>謝金請求金額タリフ[[#This Row],[ベース請求金額（税別）]]*0.75*1.1</f>
        <v>77220</v>
      </c>
      <c r="K210" s="38" t="s">
        <v>41</v>
      </c>
    </row>
    <row r="211" spans="1:11" x14ac:dyDescent="0.4">
      <c r="A211" s="19" t="s">
        <v>22</v>
      </c>
      <c r="B211" s="20" t="s">
        <v>7</v>
      </c>
      <c r="C211" s="20" t="s">
        <v>2</v>
      </c>
      <c r="D211" s="20" t="s">
        <v>17</v>
      </c>
      <c r="E211" s="20">
        <v>0</v>
      </c>
      <c r="F211" s="21">
        <v>3</v>
      </c>
      <c r="G211" s="36">
        <v>33150</v>
      </c>
      <c r="H211" s="36">
        <f>H159*3/2</f>
        <v>29835</v>
      </c>
      <c r="I211" s="36">
        <v>25525</v>
      </c>
      <c r="J211" s="36">
        <f>謝金請求金額タリフ[[#This Row],[ベース請求金額（税別）]]*0.75*1.1</f>
        <v>24613.875000000004</v>
      </c>
      <c r="K211" s="20" t="s">
        <v>33</v>
      </c>
    </row>
    <row r="212" spans="1:11" x14ac:dyDescent="0.4">
      <c r="A212" s="19" t="s">
        <v>22</v>
      </c>
      <c r="B212" s="20" t="s">
        <v>7</v>
      </c>
      <c r="C212" s="20" t="s">
        <v>2</v>
      </c>
      <c r="D212" s="20" t="s">
        <v>17</v>
      </c>
      <c r="E212" s="20">
        <v>3</v>
      </c>
      <c r="F212" s="21">
        <v>5</v>
      </c>
      <c r="G212" s="36">
        <v>46800</v>
      </c>
      <c r="H212" s="36">
        <f t="shared" ref="H212:H215" si="11">H160*3/2</f>
        <v>42120</v>
      </c>
      <c r="I212" s="36">
        <v>36036</v>
      </c>
      <c r="J212" s="36">
        <f>謝金請求金額タリフ[[#This Row],[ベース請求金額（税別）]]*0.75*1.1</f>
        <v>34749</v>
      </c>
      <c r="K212" s="20" t="s">
        <v>34</v>
      </c>
    </row>
    <row r="213" spans="1:11" x14ac:dyDescent="0.4">
      <c r="A213" s="19" t="s">
        <v>22</v>
      </c>
      <c r="B213" s="20" t="s">
        <v>7</v>
      </c>
      <c r="C213" s="20" t="s">
        <v>2</v>
      </c>
      <c r="D213" s="20" t="s">
        <v>17</v>
      </c>
      <c r="E213" s="20">
        <v>5</v>
      </c>
      <c r="F213" s="21">
        <v>8</v>
      </c>
      <c r="G213" s="36">
        <v>68250</v>
      </c>
      <c r="H213" s="36">
        <f t="shared" si="11"/>
        <v>61425</v>
      </c>
      <c r="I213" s="36">
        <v>52552</v>
      </c>
      <c r="J213" s="36">
        <f>謝金請求金額タリフ[[#This Row],[ベース請求金額（税別）]]*0.75*1.1</f>
        <v>50675.625000000007</v>
      </c>
      <c r="K213" s="20" t="s">
        <v>35</v>
      </c>
    </row>
    <row r="214" spans="1:11" x14ac:dyDescent="0.4">
      <c r="A214" s="19" t="s">
        <v>22</v>
      </c>
      <c r="B214" s="20" t="s">
        <v>7</v>
      </c>
      <c r="C214" s="20" t="s">
        <v>2</v>
      </c>
      <c r="D214" s="20" t="s">
        <v>17</v>
      </c>
      <c r="E214" s="20">
        <v>8</v>
      </c>
      <c r="F214" s="21">
        <v>10</v>
      </c>
      <c r="G214" s="36">
        <v>78000</v>
      </c>
      <c r="H214" s="36">
        <f t="shared" si="11"/>
        <v>73710</v>
      </c>
      <c r="I214" s="36">
        <v>60060</v>
      </c>
      <c r="J214" s="36">
        <f>謝金請求金額タリフ[[#This Row],[ベース請求金額（税別）]]*0.75*1.1</f>
        <v>60810.750000000007</v>
      </c>
      <c r="K214" s="20" t="s">
        <v>36</v>
      </c>
    </row>
    <row r="215" spans="1:11" x14ac:dyDescent="0.4">
      <c r="A215" s="19" t="s">
        <v>22</v>
      </c>
      <c r="B215" s="20" t="s">
        <v>7</v>
      </c>
      <c r="C215" s="20" t="s">
        <v>2</v>
      </c>
      <c r="D215" s="20" t="s">
        <v>17</v>
      </c>
      <c r="E215" s="20">
        <v>10</v>
      </c>
      <c r="F215" s="20">
        <v>12</v>
      </c>
      <c r="G215" s="36">
        <v>93600</v>
      </c>
      <c r="H215" s="36">
        <f t="shared" si="11"/>
        <v>84240</v>
      </c>
      <c r="I215" s="36">
        <v>72072</v>
      </c>
      <c r="J215" s="36">
        <f>謝金請求金額タリフ[[#This Row],[ベース請求金額（税別）]]*0.75*1.1</f>
        <v>69498</v>
      </c>
      <c r="K215" s="20" t="s">
        <v>38</v>
      </c>
    </row>
    <row r="216" spans="1:11" x14ac:dyDescent="0.4">
      <c r="A216" s="37" t="s">
        <v>22</v>
      </c>
      <c r="B216" s="38" t="s">
        <v>7</v>
      </c>
      <c r="C216" s="38" t="s">
        <v>2</v>
      </c>
      <c r="D216" s="38" t="s">
        <v>17</v>
      </c>
      <c r="E216" s="38">
        <v>12</v>
      </c>
      <c r="F216" s="38">
        <v>13</v>
      </c>
      <c r="G216" s="39">
        <v>101400</v>
      </c>
      <c r="H216" s="39">
        <v>91260</v>
      </c>
      <c r="I216" s="39">
        <v>78078</v>
      </c>
      <c r="J216" s="39">
        <f>謝金請求金額タリフ[[#This Row],[ベース請求金額（税別）]]*0.75*1.1</f>
        <v>75289.5</v>
      </c>
      <c r="K216" s="38" t="s">
        <v>39</v>
      </c>
    </row>
    <row r="217" spans="1:11" x14ac:dyDescent="0.4">
      <c r="A217" s="37" t="s">
        <v>22</v>
      </c>
      <c r="B217" s="38" t="s">
        <v>7</v>
      </c>
      <c r="C217" s="38" t="s">
        <v>2</v>
      </c>
      <c r="D217" s="38" t="s">
        <v>17</v>
      </c>
      <c r="E217" s="38">
        <v>13</v>
      </c>
      <c r="F217" s="40">
        <v>14</v>
      </c>
      <c r="G217" s="39">
        <v>109200</v>
      </c>
      <c r="H217" s="39">
        <v>98280</v>
      </c>
      <c r="I217" s="39">
        <v>84084</v>
      </c>
      <c r="J217" s="39">
        <f>謝金請求金額タリフ[[#This Row],[ベース請求金額（税別）]]*0.75*1.1</f>
        <v>81081</v>
      </c>
      <c r="K217" s="38" t="s">
        <v>40</v>
      </c>
    </row>
    <row r="218" spans="1:11" x14ac:dyDescent="0.4">
      <c r="A218" s="37" t="s">
        <v>22</v>
      </c>
      <c r="B218" s="38" t="s">
        <v>7</v>
      </c>
      <c r="C218" s="38" t="s">
        <v>2</v>
      </c>
      <c r="D218" s="38" t="s">
        <v>17</v>
      </c>
      <c r="E218" s="38">
        <v>14</v>
      </c>
      <c r="F218" s="40">
        <v>24</v>
      </c>
      <c r="G218" s="39">
        <v>117000</v>
      </c>
      <c r="H218" s="39">
        <v>105300</v>
      </c>
      <c r="I218" s="39">
        <v>90090</v>
      </c>
      <c r="J218" s="39">
        <f>謝金請求金額タリフ[[#This Row],[ベース請求金額（税別）]]*0.75*1.1</f>
        <v>86872.5</v>
      </c>
      <c r="K218" s="38" t="s">
        <v>41</v>
      </c>
    </row>
    <row r="219" spans="1:11" x14ac:dyDescent="0.4">
      <c r="A219" s="16" t="s">
        <v>23</v>
      </c>
      <c r="B219" s="1" t="s">
        <v>6</v>
      </c>
      <c r="C219" s="1" t="s">
        <v>1</v>
      </c>
      <c r="D219" s="1" t="s">
        <v>8</v>
      </c>
      <c r="E219" s="1">
        <v>0</v>
      </c>
      <c r="F219" s="1">
        <v>1</v>
      </c>
      <c r="G219" s="32">
        <v>19600</v>
      </c>
      <c r="H219" s="32">
        <f>謝金請求金額タリフ[[#This Row],[元（2026年タリフ）のベース請求金額（税別）]]*0.9</f>
        <v>17640</v>
      </c>
      <c r="I219" s="32">
        <v>6036</v>
      </c>
      <c r="J219" s="33">
        <f>謝金請求金額タリフ[[#This Row],[ベース請求金額（税別）]]*0.75*1.1*0.4</f>
        <v>5821.2000000000007</v>
      </c>
      <c r="K219" s="18" t="s">
        <v>31</v>
      </c>
    </row>
    <row r="220" spans="1:11" x14ac:dyDescent="0.4">
      <c r="A220" s="16" t="s">
        <v>23</v>
      </c>
      <c r="B220" s="1" t="s">
        <v>6</v>
      </c>
      <c r="C220" s="1" t="s">
        <v>1</v>
      </c>
      <c r="D220" s="1" t="s">
        <v>8</v>
      </c>
      <c r="E220" s="1">
        <v>1</v>
      </c>
      <c r="F220" s="1">
        <v>2</v>
      </c>
      <c r="G220" s="32">
        <v>19600</v>
      </c>
      <c r="H220" s="32">
        <f>謝金請求金額タリフ[[#This Row],[元（2026年タリフ）のベース請求金額（税別）]]*0.9</f>
        <v>17640</v>
      </c>
      <c r="I220" s="32">
        <v>10564</v>
      </c>
      <c r="J220" s="32">
        <f>謝金請求金額タリフ[[#This Row],[ベース請求金額（税別）]]*0.75*1.1*0.7</f>
        <v>10187.1</v>
      </c>
      <c r="K220" s="1" t="s">
        <v>32</v>
      </c>
    </row>
    <row r="221" spans="1:11" x14ac:dyDescent="0.4">
      <c r="A221" s="16" t="s">
        <v>23</v>
      </c>
      <c r="B221" s="1" t="s">
        <v>6</v>
      </c>
      <c r="C221" s="1" t="s">
        <v>1</v>
      </c>
      <c r="D221" s="1" t="s">
        <v>8</v>
      </c>
      <c r="E221" s="1">
        <v>2</v>
      </c>
      <c r="F221" s="1">
        <v>3</v>
      </c>
      <c r="G221" s="32">
        <v>19600</v>
      </c>
      <c r="H221" s="32">
        <f>謝金請求金額タリフ[[#This Row],[元（2026年タリフ）のベース請求金額（税別）]]*0.9</f>
        <v>17640</v>
      </c>
      <c r="I221" s="32">
        <v>15092</v>
      </c>
      <c r="J221" s="32">
        <f>謝金請求金額タリフ[[#This Row],[ベース請求金額（税別）]]*0.75*1.1</f>
        <v>14553.000000000002</v>
      </c>
      <c r="K221" s="1" t="s">
        <v>33</v>
      </c>
    </row>
    <row r="222" spans="1:11" x14ac:dyDescent="0.4">
      <c r="A222" s="16" t="s">
        <v>23</v>
      </c>
      <c r="B222" s="1" t="s">
        <v>6</v>
      </c>
      <c r="C222" s="1" t="s">
        <v>1</v>
      </c>
      <c r="D222" s="1" t="s">
        <v>8</v>
      </c>
      <c r="E222" s="1">
        <v>3</v>
      </c>
      <c r="F222" s="1">
        <v>5</v>
      </c>
      <c r="G222" s="32">
        <v>28000</v>
      </c>
      <c r="H222" s="32">
        <f>謝金請求金額タリフ[[#This Row],[元（2026年タリフ）のベース請求金額（税別）]]*0.9</f>
        <v>25200</v>
      </c>
      <c r="I222" s="32">
        <v>21560</v>
      </c>
      <c r="J222" s="32">
        <f>謝金請求金額タリフ[[#This Row],[ベース請求金額（税別）]]*0.75*1.1</f>
        <v>20790</v>
      </c>
      <c r="K222" s="1" t="s">
        <v>34</v>
      </c>
    </row>
    <row r="223" spans="1:11" x14ac:dyDescent="0.4">
      <c r="A223" s="16" t="s">
        <v>23</v>
      </c>
      <c r="B223" s="1" t="s">
        <v>6</v>
      </c>
      <c r="C223" s="1" t="s">
        <v>1</v>
      </c>
      <c r="D223" s="1" t="s">
        <v>8</v>
      </c>
      <c r="E223" s="1">
        <v>5</v>
      </c>
      <c r="F223" s="1">
        <v>8</v>
      </c>
      <c r="G223" s="32">
        <v>40600</v>
      </c>
      <c r="H223" s="32">
        <f>謝金請求金額タリフ[[#This Row],[元（2026年タリフ）のベース請求金額（税別）]]*0.9</f>
        <v>36540</v>
      </c>
      <c r="I223" s="32">
        <v>31262</v>
      </c>
      <c r="J223" s="32">
        <f>謝金請求金額タリフ[[#This Row],[ベース請求金額（税別）]]*0.75*1.1</f>
        <v>30145.500000000004</v>
      </c>
      <c r="K223" s="1" t="s">
        <v>35</v>
      </c>
    </row>
    <row r="224" spans="1:11" x14ac:dyDescent="0.4">
      <c r="A224" s="16" t="s">
        <v>23</v>
      </c>
      <c r="B224" s="1" t="s">
        <v>6</v>
      </c>
      <c r="C224" s="1" t="s">
        <v>1</v>
      </c>
      <c r="D224" s="1" t="s">
        <v>8</v>
      </c>
      <c r="E224" s="1">
        <v>8</v>
      </c>
      <c r="F224" s="1">
        <v>10</v>
      </c>
      <c r="G224" s="32">
        <v>49000</v>
      </c>
      <c r="H224" s="32">
        <f>謝金請求金額タリフ[[#This Row],[元（2026年タリフ）のベース請求金額（税別）]]*0.9</f>
        <v>44100</v>
      </c>
      <c r="I224" s="32">
        <v>37730</v>
      </c>
      <c r="J224" s="32">
        <f>謝金請求金額タリフ[[#This Row],[ベース請求金額（税別）]]*0.75*1.1</f>
        <v>36382.5</v>
      </c>
      <c r="K224" s="1" t="s">
        <v>36</v>
      </c>
    </row>
    <row r="225" spans="1:11" x14ac:dyDescent="0.4">
      <c r="A225" s="16" t="s">
        <v>23</v>
      </c>
      <c r="B225" s="1" t="s">
        <v>6</v>
      </c>
      <c r="C225" s="1" t="s">
        <v>1</v>
      </c>
      <c r="D225" s="1" t="s">
        <v>8</v>
      </c>
      <c r="E225" s="1">
        <v>10</v>
      </c>
      <c r="F225" s="1">
        <v>12</v>
      </c>
      <c r="G225" s="32">
        <v>56000</v>
      </c>
      <c r="H225" s="32">
        <f>謝金請求金額タリフ[[#This Row],[元（2026年タリフ）のベース請求金額（税別）]]*0.9</f>
        <v>50400</v>
      </c>
      <c r="I225" s="32">
        <v>43120</v>
      </c>
      <c r="J225" s="32">
        <f>謝金請求金額タリフ[[#This Row],[ベース請求金額（税別）]]*0.75*1.1</f>
        <v>41580</v>
      </c>
      <c r="K225" s="1" t="s">
        <v>38</v>
      </c>
    </row>
    <row r="226" spans="1:11" x14ac:dyDescent="0.4">
      <c r="A226" s="28" t="s">
        <v>23</v>
      </c>
      <c r="B226" s="29" t="s">
        <v>6</v>
      </c>
      <c r="C226" s="29" t="s">
        <v>1</v>
      </c>
      <c r="D226" s="29" t="s">
        <v>8</v>
      </c>
      <c r="E226" s="29">
        <v>12</v>
      </c>
      <c r="F226" s="29">
        <v>13</v>
      </c>
      <c r="G226" s="34">
        <v>60600</v>
      </c>
      <c r="H226" s="34">
        <v>54600</v>
      </c>
      <c r="I226" s="34">
        <v>46662</v>
      </c>
      <c r="J226" s="34">
        <f>謝金請求金額タリフ[[#This Row],[ベース請求金額（税別）]]*0.75*1.1</f>
        <v>45045</v>
      </c>
      <c r="K226" s="29" t="s">
        <v>39</v>
      </c>
    </row>
    <row r="227" spans="1:11" x14ac:dyDescent="0.4">
      <c r="A227" s="28" t="s">
        <v>23</v>
      </c>
      <c r="B227" s="29" t="s">
        <v>6</v>
      </c>
      <c r="C227" s="29" t="s">
        <v>1</v>
      </c>
      <c r="D227" s="29" t="s">
        <v>8</v>
      </c>
      <c r="E227" s="29">
        <v>13</v>
      </c>
      <c r="F227" s="30">
        <v>14</v>
      </c>
      <c r="G227" s="34">
        <v>65200</v>
      </c>
      <c r="H227" s="34">
        <v>58800</v>
      </c>
      <c r="I227" s="34">
        <v>50204</v>
      </c>
      <c r="J227" s="34">
        <f>謝金請求金額タリフ[[#This Row],[ベース請求金額（税別）]]*0.75*1.1</f>
        <v>48510.000000000007</v>
      </c>
      <c r="K227" s="29" t="s">
        <v>40</v>
      </c>
    </row>
    <row r="228" spans="1:11" x14ac:dyDescent="0.4">
      <c r="A228" s="28" t="s">
        <v>23</v>
      </c>
      <c r="B228" s="29" t="s">
        <v>6</v>
      </c>
      <c r="C228" s="29" t="s">
        <v>1</v>
      </c>
      <c r="D228" s="29" t="s">
        <v>8</v>
      </c>
      <c r="E228" s="29">
        <v>14</v>
      </c>
      <c r="F228" s="30">
        <v>24</v>
      </c>
      <c r="G228" s="34">
        <v>69800</v>
      </c>
      <c r="H228" s="34">
        <v>63000</v>
      </c>
      <c r="I228" s="34">
        <v>53746</v>
      </c>
      <c r="J228" s="34">
        <f>謝金請求金額タリフ[[#This Row],[ベース請求金額（税別）]]*0.75*1.1</f>
        <v>51975.000000000007</v>
      </c>
      <c r="K228" s="29" t="s">
        <v>41</v>
      </c>
    </row>
    <row r="229" spans="1:11" x14ac:dyDescent="0.4">
      <c r="A229" s="16" t="s">
        <v>23</v>
      </c>
      <c r="B229" s="1" t="s">
        <v>6</v>
      </c>
      <c r="C229" s="1" t="s">
        <v>1</v>
      </c>
      <c r="D229" s="1" t="s">
        <v>17</v>
      </c>
      <c r="E229" s="1">
        <v>0</v>
      </c>
      <c r="F229" s="1">
        <v>1</v>
      </c>
      <c r="G229" s="32">
        <v>23800</v>
      </c>
      <c r="H229" s="32">
        <f>謝金請求金額タリフ[[#This Row],[元（2026年タリフ）のベース請求金額（税別）]]*0.9</f>
        <v>21420</v>
      </c>
      <c r="I229" s="32">
        <v>7330</v>
      </c>
      <c r="J229" s="33">
        <f>謝金請求金額タリフ[[#This Row],[ベース請求金額（税別）]]*0.75*1.1*0.4</f>
        <v>7068.6</v>
      </c>
      <c r="K229" s="18" t="s">
        <v>31</v>
      </c>
    </row>
    <row r="230" spans="1:11" x14ac:dyDescent="0.4">
      <c r="A230" s="16" t="s">
        <v>23</v>
      </c>
      <c r="B230" s="1" t="s">
        <v>6</v>
      </c>
      <c r="C230" s="1" t="s">
        <v>1</v>
      </c>
      <c r="D230" s="1" t="s">
        <v>17</v>
      </c>
      <c r="E230" s="1">
        <v>1</v>
      </c>
      <c r="F230" s="1">
        <v>2</v>
      </c>
      <c r="G230" s="32">
        <v>23800</v>
      </c>
      <c r="H230" s="32">
        <f>謝金請求金額タリフ[[#This Row],[元（2026年タリフ）のベース請求金額（税別）]]*0.9</f>
        <v>21420</v>
      </c>
      <c r="I230" s="32">
        <v>12828</v>
      </c>
      <c r="J230" s="32">
        <f>謝金請求金額タリフ[[#This Row],[ベース請求金額（税別）]]*0.75*1.1*0.7</f>
        <v>12370.05</v>
      </c>
      <c r="K230" s="1" t="s">
        <v>32</v>
      </c>
    </row>
    <row r="231" spans="1:11" x14ac:dyDescent="0.4">
      <c r="A231" s="16" t="s">
        <v>23</v>
      </c>
      <c r="B231" s="1" t="s">
        <v>6</v>
      </c>
      <c r="C231" s="1" t="s">
        <v>1</v>
      </c>
      <c r="D231" s="1" t="s">
        <v>17</v>
      </c>
      <c r="E231" s="1">
        <v>2</v>
      </c>
      <c r="F231" s="1">
        <v>3</v>
      </c>
      <c r="G231" s="32">
        <v>23800</v>
      </c>
      <c r="H231" s="32">
        <f>謝金請求金額タリフ[[#This Row],[元（2026年タリフ）のベース請求金額（税別）]]*0.9</f>
        <v>21420</v>
      </c>
      <c r="I231" s="32">
        <v>18326</v>
      </c>
      <c r="J231" s="32">
        <f>謝金請求金額タリフ[[#This Row],[ベース請求金額（税別）]]*0.75*1.1</f>
        <v>17671.5</v>
      </c>
      <c r="K231" s="1" t="s">
        <v>33</v>
      </c>
    </row>
    <row r="232" spans="1:11" x14ac:dyDescent="0.4">
      <c r="A232" s="16" t="s">
        <v>23</v>
      </c>
      <c r="B232" s="1" t="s">
        <v>6</v>
      </c>
      <c r="C232" s="1" t="s">
        <v>1</v>
      </c>
      <c r="D232" s="1" t="s">
        <v>17</v>
      </c>
      <c r="E232" s="1">
        <v>3</v>
      </c>
      <c r="F232" s="1">
        <v>5</v>
      </c>
      <c r="G232" s="32">
        <v>33600</v>
      </c>
      <c r="H232" s="32">
        <f>謝金請求金額タリフ[[#This Row],[元（2026年タリフ）のベース請求金額（税別）]]*0.9</f>
        <v>30240</v>
      </c>
      <c r="I232" s="32">
        <v>25872</v>
      </c>
      <c r="J232" s="32">
        <f>謝金請求金額タリフ[[#This Row],[ベース請求金額（税別）]]*0.75*1.1</f>
        <v>24948.000000000004</v>
      </c>
      <c r="K232" s="1" t="s">
        <v>34</v>
      </c>
    </row>
    <row r="233" spans="1:11" x14ac:dyDescent="0.4">
      <c r="A233" s="16" t="s">
        <v>23</v>
      </c>
      <c r="B233" s="1" t="s">
        <v>6</v>
      </c>
      <c r="C233" s="1" t="s">
        <v>1</v>
      </c>
      <c r="D233" s="1" t="s">
        <v>17</v>
      </c>
      <c r="E233" s="1">
        <v>5</v>
      </c>
      <c r="F233" s="1">
        <v>8</v>
      </c>
      <c r="G233" s="32">
        <v>49000</v>
      </c>
      <c r="H233" s="32">
        <f>謝金請求金額タリフ[[#This Row],[元（2026年タリフ）のベース請求金額（税別）]]*0.9</f>
        <v>44100</v>
      </c>
      <c r="I233" s="32">
        <v>37730</v>
      </c>
      <c r="J233" s="32">
        <f>謝金請求金額タリフ[[#This Row],[ベース請求金額（税別）]]*0.75*1.1</f>
        <v>36382.5</v>
      </c>
      <c r="K233" s="1" t="s">
        <v>35</v>
      </c>
    </row>
    <row r="234" spans="1:11" x14ac:dyDescent="0.4">
      <c r="A234" s="16" t="s">
        <v>23</v>
      </c>
      <c r="B234" s="1" t="s">
        <v>6</v>
      </c>
      <c r="C234" s="1" t="s">
        <v>1</v>
      </c>
      <c r="D234" s="1" t="s">
        <v>17</v>
      </c>
      <c r="E234" s="1">
        <v>8</v>
      </c>
      <c r="F234" s="1">
        <v>10</v>
      </c>
      <c r="G234" s="32">
        <v>58800</v>
      </c>
      <c r="H234" s="32">
        <f>謝金請求金額タリフ[[#This Row],[元（2026年タリフ）のベース請求金額（税別）]]*0.9</f>
        <v>52920</v>
      </c>
      <c r="I234" s="32">
        <v>45276</v>
      </c>
      <c r="J234" s="32">
        <f>謝金請求金額タリフ[[#This Row],[ベース請求金額（税別）]]*0.75*1.1</f>
        <v>43659</v>
      </c>
      <c r="K234" s="1" t="s">
        <v>36</v>
      </c>
    </row>
    <row r="235" spans="1:11" x14ac:dyDescent="0.4">
      <c r="A235" s="16" t="s">
        <v>23</v>
      </c>
      <c r="B235" s="1" t="s">
        <v>6</v>
      </c>
      <c r="C235" s="1" t="s">
        <v>1</v>
      </c>
      <c r="D235" s="1" t="s">
        <v>17</v>
      </c>
      <c r="E235" s="1">
        <v>10</v>
      </c>
      <c r="F235" s="1">
        <v>12</v>
      </c>
      <c r="G235" s="32">
        <v>67200</v>
      </c>
      <c r="H235" s="32">
        <f>謝金請求金額タリフ[[#This Row],[元（2026年タリフ）のベース請求金額（税別）]]*0.9</f>
        <v>60480</v>
      </c>
      <c r="I235" s="32">
        <v>51744</v>
      </c>
      <c r="J235" s="32">
        <f>謝金請求金額タリフ[[#This Row],[ベース請求金額（税別）]]*0.75*1.1</f>
        <v>49896.000000000007</v>
      </c>
      <c r="K235" s="1" t="s">
        <v>38</v>
      </c>
    </row>
    <row r="236" spans="1:11" x14ac:dyDescent="0.4">
      <c r="A236" s="28" t="s">
        <v>23</v>
      </c>
      <c r="B236" s="29" t="s">
        <v>6</v>
      </c>
      <c r="C236" s="29" t="s">
        <v>1</v>
      </c>
      <c r="D236" s="29" t="s">
        <v>17</v>
      </c>
      <c r="E236" s="29">
        <v>12</v>
      </c>
      <c r="F236" s="29">
        <v>13</v>
      </c>
      <c r="G236" s="34">
        <v>72800</v>
      </c>
      <c r="H236" s="34">
        <v>65520</v>
      </c>
      <c r="I236" s="34">
        <v>56056</v>
      </c>
      <c r="J236" s="34">
        <f>謝金請求金額タリフ[[#This Row],[ベース請求金額（税別）]]*0.75*1.1</f>
        <v>54054.000000000007</v>
      </c>
      <c r="K236" s="29" t="s">
        <v>39</v>
      </c>
    </row>
    <row r="237" spans="1:11" x14ac:dyDescent="0.4">
      <c r="A237" s="28" t="s">
        <v>23</v>
      </c>
      <c r="B237" s="29" t="s">
        <v>6</v>
      </c>
      <c r="C237" s="29" t="s">
        <v>1</v>
      </c>
      <c r="D237" s="29" t="s">
        <v>17</v>
      </c>
      <c r="E237" s="29">
        <v>13</v>
      </c>
      <c r="F237" s="30">
        <v>14</v>
      </c>
      <c r="G237" s="34">
        <v>78400</v>
      </c>
      <c r="H237" s="34">
        <v>70560</v>
      </c>
      <c r="I237" s="34">
        <v>60368</v>
      </c>
      <c r="J237" s="34">
        <f>謝金請求金額タリフ[[#This Row],[ベース請求金額（税別）]]*0.75*1.1</f>
        <v>58212.000000000007</v>
      </c>
      <c r="K237" s="29" t="s">
        <v>40</v>
      </c>
    </row>
    <row r="238" spans="1:11" x14ac:dyDescent="0.4">
      <c r="A238" s="28" t="s">
        <v>23</v>
      </c>
      <c r="B238" s="29" t="s">
        <v>6</v>
      </c>
      <c r="C238" s="29" t="s">
        <v>1</v>
      </c>
      <c r="D238" s="29" t="s">
        <v>17</v>
      </c>
      <c r="E238" s="29">
        <v>14</v>
      </c>
      <c r="F238" s="30">
        <v>24</v>
      </c>
      <c r="G238" s="34">
        <v>84000</v>
      </c>
      <c r="H238" s="34">
        <v>75600</v>
      </c>
      <c r="I238" s="34">
        <v>64680</v>
      </c>
      <c r="J238" s="34">
        <f>謝金請求金額タリフ[[#This Row],[ベース請求金額（税別）]]*0.75*1.1</f>
        <v>62370.000000000007</v>
      </c>
      <c r="K238" s="29" t="s">
        <v>41</v>
      </c>
    </row>
    <row r="239" spans="1:11" x14ac:dyDescent="0.4">
      <c r="A239" s="16" t="s">
        <v>23</v>
      </c>
      <c r="B239" s="1" t="s">
        <v>6</v>
      </c>
      <c r="C239" s="1" t="s">
        <v>2</v>
      </c>
      <c r="D239" s="1" t="s">
        <v>8</v>
      </c>
      <c r="E239" s="1">
        <v>0</v>
      </c>
      <c r="F239" s="1">
        <v>1</v>
      </c>
      <c r="G239" s="32">
        <v>23800</v>
      </c>
      <c r="H239" s="32">
        <f>謝金請求金額タリフ[[#This Row],[元（2026年タリフ）のベース請求金額（税別）]]*0.9</f>
        <v>21420</v>
      </c>
      <c r="I239" s="32">
        <v>7330</v>
      </c>
      <c r="J239" s="33">
        <f>謝金請求金額タリフ[[#This Row],[ベース請求金額（税別）]]*0.75*1.1*0.4</f>
        <v>7068.6</v>
      </c>
      <c r="K239" s="18" t="s">
        <v>31</v>
      </c>
    </row>
    <row r="240" spans="1:11" x14ac:dyDescent="0.4">
      <c r="A240" s="16" t="s">
        <v>23</v>
      </c>
      <c r="B240" s="1" t="s">
        <v>6</v>
      </c>
      <c r="C240" s="1" t="s">
        <v>2</v>
      </c>
      <c r="D240" s="1" t="s">
        <v>8</v>
      </c>
      <c r="E240" s="1">
        <v>1</v>
      </c>
      <c r="F240" s="1">
        <v>2</v>
      </c>
      <c r="G240" s="32">
        <v>23800</v>
      </c>
      <c r="H240" s="32">
        <f>謝金請求金額タリフ[[#This Row],[元（2026年タリフ）のベース請求金額（税別）]]*0.9</f>
        <v>21420</v>
      </c>
      <c r="I240" s="32">
        <v>12828</v>
      </c>
      <c r="J240" s="32">
        <f>謝金請求金額タリフ[[#This Row],[ベース請求金額（税別）]]*0.75*1.1*0.7</f>
        <v>12370.05</v>
      </c>
      <c r="K240" s="1" t="s">
        <v>32</v>
      </c>
    </row>
    <row r="241" spans="1:11" ht="18" customHeight="1" x14ac:dyDescent="0.4">
      <c r="A241" s="16" t="s">
        <v>23</v>
      </c>
      <c r="B241" s="1" t="s">
        <v>6</v>
      </c>
      <c r="C241" s="1" t="s">
        <v>2</v>
      </c>
      <c r="D241" s="1" t="s">
        <v>8</v>
      </c>
      <c r="E241" s="1">
        <v>2</v>
      </c>
      <c r="F241" s="1">
        <v>3</v>
      </c>
      <c r="G241" s="32">
        <v>23800</v>
      </c>
      <c r="H241" s="32">
        <f>謝金請求金額タリフ[[#This Row],[元（2026年タリフ）のベース請求金額（税別）]]*0.9</f>
        <v>21420</v>
      </c>
      <c r="I241" s="32">
        <v>18326</v>
      </c>
      <c r="J241" s="32">
        <f>謝金請求金額タリフ[[#This Row],[ベース請求金額（税別）]]*0.75*1.1</f>
        <v>17671.5</v>
      </c>
      <c r="K241" s="1" t="s">
        <v>33</v>
      </c>
    </row>
    <row r="242" spans="1:11" x14ac:dyDescent="0.4">
      <c r="A242" s="16" t="s">
        <v>23</v>
      </c>
      <c r="B242" s="1" t="s">
        <v>6</v>
      </c>
      <c r="C242" s="1" t="s">
        <v>2</v>
      </c>
      <c r="D242" s="1" t="s">
        <v>8</v>
      </c>
      <c r="E242" s="1">
        <v>3</v>
      </c>
      <c r="F242" s="1">
        <v>5</v>
      </c>
      <c r="G242" s="32">
        <v>33600</v>
      </c>
      <c r="H242" s="32">
        <f>謝金請求金額タリフ[[#This Row],[元（2026年タリフ）のベース請求金額（税別）]]*0.9</f>
        <v>30240</v>
      </c>
      <c r="I242" s="32">
        <v>25872</v>
      </c>
      <c r="J242" s="32">
        <f>謝金請求金額タリフ[[#This Row],[ベース請求金額（税別）]]*0.75*1.1</f>
        <v>24948.000000000004</v>
      </c>
      <c r="K242" s="1" t="s">
        <v>34</v>
      </c>
    </row>
    <row r="243" spans="1:11" x14ac:dyDescent="0.4">
      <c r="A243" s="16" t="s">
        <v>23</v>
      </c>
      <c r="B243" s="1" t="s">
        <v>6</v>
      </c>
      <c r="C243" s="1" t="s">
        <v>2</v>
      </c>
      <c r="D243" s="1" t="s">
        <v>8</v>
      </c>
      <c r="E243" s="1">
        <v>5</v>
      </c>
      <c r="F243" s="1">
        <v>8</v>
      </c>
      <c r="G243" s="32">
        <v>49000</v>
      </c>
      <c r="H243" s="32">
        <f>謝金請求金額タリフ[[#This Row],[元（2026年タリフ）のベース請求金額（税別）]]*0.9</f>
        <v>44100</v>
      </c>
      <c r="I243" s="32">
        <v>37730</v>
      </c>
      <c r="J243" s="32">
        <f>謝金請求金額タリフ[[#This Row],[ベース請求金額（税別）]]*0.75*1.1</f>
        <v>36382.5</v>
      </c>
      <c r="K243" s="1" t="s">
        <v>35</v>
      </c>
    </row>
    <row r="244" spans="1:11" x14ac:dyDescent="0.4">
      <c r="A244" s="16" t="s">
        <v>23</v>
      </c>
      <c r="B244" s="1" t="s">
        <v>6</v>
      </c>
      <c r="C244" s="1" t="s">
        <v>2</v>
      </c>
      <c r="D244" s="1" t="s">
        <v>8</v>
      </c>
      <c r="E244" s="1">
        <v>8</v>
      </c>
      <c r="F244" s="1">
        <v>10</v>
      </c>
      <c r="G244" s="32">
        <v>58800</v>
      </c>
      <c r="H244" s="32">
        <f>謝金請求金額タリフ[[#This Row],[元（2026年タリフ）のベース請求金額（税別）]]*0.9</f>
        <v>52920</v>
      </c>
      <c r="I244" s="32">
        <v>45276</v>
      </c>
      <c r="J244" s="32">
        <f>謝金請求金額タリフ[[#This Row],[ベース請求金額（税別）]]*0.75*1.1</f>
        <v>43659</v>
      </c>
      <c r="K244" s="1" t="s">
        <v>36</v>
      </c>
    </row>
    <row r="245" spans="1:11" x14ac:dyDescent="0.4">
      <c r="A245" s="16" t="s">
        <v>23</v>
      </c>
      <c r="B245" s="1" t="s">
        <v>6</v>
      </c>
      <c r="C245" s="1" t="s">
        <v>2</v>
      </c>
      <c r="D245" s="1" t="s">
        <v>8</v>
      </c>
      <c r="E245" s="1">
        <v>10</v>
      </c>
      <c r="F245" s="1">
        <v>12</v>
      </c>
      <c r="G245" s="32">
        <v>67200</v>
      </c>
      <c r="H245" s="32">
        <f>謝金請求金額タリフ[[#This Row],[元（2026年タリフ）のベース請求金額（税別）]]*0.9</f>
        <v>60480</v>
      </c>
      <c r="I245" s="32">
        <v>51744</v>
      </c>
      <c r="J245" s="32">
        <f>謝金請求金額タリフ[[#This Row],[ベース請求金額（税別）]]*0.75*1.1</f>
        <v>49896.000000000007</v>
      </c>
      <c r="K245" s="1" t="s">
        <v>38</v>
      </c>
    </row>
    <row r="246" spans="1:11" x14ac:dyDescent="0.4">
      <c r="A246" s="28" t="s">
        <v>23</v>
      </c>
      <c r="B246" s="29" t="s">
        <v>6</v>
      </c>
      <c r="C246" s="29" t="s">
        <v>2</v>
      </c>
      <c r="D246" s="29" t="s">
        <v>8</v>
      </c>
      <c r="E246" s="29">
        <v>12</v>
      </c>
      <c r="F246" s="29">
        <v>13</v>
      </c>
      <c r="G246" s="34">
        <v>72800</v>
      </c>
      <c r="H246" s="34">
        <v>65520</v>
      </c>
      <c r="I246" s="34">
        <v>56056</v>
      </c>
      <c r="J246" s="34">
        <f>謝金請求金額タリフ[[#This Row],[ベース請求金額（税別）]]*0.75*1.1</f>
        <v>54054.000000000007</v>
      </c>
      <c r="K246" s="29" t="s">
        <v>39</v>
      </c>
    </row>
    <row r="247" spans="1:11" x14ac:dyDescent="0.4">
      <c r="A247" s="28" t="s">
        <v>23</v>
      </c>
      <c r="B247" s="29" t="s">
        <v>6</v>
      </c>
      <c r="C247" s="29" t="s">
        <v>2</v>
      </c>
      <c r="D247" s="29" t="s">
        <v>8</v>
      </c>
      <c r="E247" s="29">
        <v>13</v>
      </c>
      <c r="F247" s="30">
        <v>14</v>
      </c>
      <c r="G247" s="34">
        <v>78400</v>
      </c>
      <c r="H247" s="34">
        <v>70560</v>
      </c>
      <c r="I247" s="34">
        <v>60368</v>
      </c>
      <c r="J247" s="34">
        <f>謝金請求金額タリフ[[#This Row],[ベース請求金額（税別）]]*0.75*1.1</f>
        <v>58212.000000000007</v>
      </c>
      <c r="K247" s="29" t="s">
        <v>40</v>
      </c>
    </row>
    <row r="248" spans="1:11" x14ac:dyDescent="0.4">
      <c r="A248" s="28" t="s">
        <v>23</v>
      </c>
      <c r="B248" s="29" t="s">
        <v>6</v>
      </c>
      <c r="C248" s="29" t="s">
        <v>2</v>
      </c>
      <c r="D248" s="29" t="s">
        <v>8</v>
      </c>
      <c r="E248" s="29">
        <v>14</v>
      </c>
      <c r="F248" s="30">
        <v>24</v>
      </c>
      <c r="G248" s="34">
        <v>84000</v>
      </c>
      <c r="H248" s="34">
        <v>75600</v>
      </c>
      <c r="I248" s="34">
        <v>64680</v>
      </c>
      <c r="J248" s="34">
        <f>謝金請求金額タリフ[[#This Row],[ベース請求金額（税別）]]*0.75*1.1</f>
        <v>62370.000000000007</v>
      </c>
      <c r="K248" s="29" t="s">
        <v>41</v>
      </c>
    </row>
    <row r="249" spans="1:11" x14ac:dyDescent="0.4">
      <c r="A249" s="16" t="s">
        <v>23</v>
      </c>
      <c r="B249" s="1" t="s">
        <v>6</v>
      </c>
      <c r="C249" s="1" t="s">
        <v>2</v>
      </c>
      <c r="D249" s="1" t="s">
        <v>17</v>
      </c>
      <c r="E249" s="1">
        <v>0</v>
      </c>
      <c r="F249" s="5">
        <v>1</v>
      </c>
      <c r="G249" s="32">
        <v>28000</v>
      </c>
      <c r="H249" s="32">
        <f>謝金請求金額タリフ[[#This Row],[元（2026年タリフ）のベース請求金額（税別）]]*0.9</f>
        <v>25200</v>
      </c>
      <c r="I249" s="32">
        <v>8624</v>
      </c>
      <c r="J249" s="33">
        <f>謝金請求金額タリフ[[#This Row],[ベース請求金額（税別）]]*0.75*1.1*0.4</f>
        <v>8316</v>
      </c>
      <c r="K249" s="18" t="s">
        <v>31</v>
      </c>
    </row>
    <row r="250" spans="1:11" x14ac:dyDescent="0.4">
      <c r="A250" s="16" t="s">
        <v>23</v>
      </c>
      <c r="B250" s="1" t="s">
        <v>6</v>
      </c>
      <c r="C250" s="1" t="s">
        <v>2</v>
      </c>
      <c r="D250" s="1" t="s">
        <v>17</v>
      </c>
      <c r="E250" s="1">
        <v>1</v>
      </c>
      <c r="F250" s="5">
        <v>2</v>
      </c>
      <c r="G250" s="32">
        <v>28000</v>
      </c>
      <c r="H250" s="32">
        <f>謝金請求金額タリフ[[#This Row],[元（2026年タリフ）のベース請求金額（税別）]]*0.9</f>
        <v>25200</v>
      </c>
      <c r="I250" s="32">
        <v>15092</v>
      </c>
      <c r="J250" s="32">
        <f>謝金請求金額タリフ[[#This Row],[ベース請求金額（税別）]]*0.75*1.1*0.7</f>
        <v>14552.999999999998</v>
      </c>
      <c r="K250" s="1" t="s">
        <v>32</v>
      </c>
    </row>
    <row r="251" spans="1:11" x14ac:dyDescent="0.4">
      <c r="A251" s="16" t="s">
        <v>23</v>
      </c>
      <c r="B251" s="1" t="s">
        <v>6</v>
      </c>
      <c r="C251" s="1" t="s">
        <v>2</v>
      </c>
      <c r="D251" s="1" t="s">
        <v>17</v>
      </c>
      <c r="E251" s="1">
        <v>2</v>
      </c>
      <c r="F251" s="1">
        <v>3</v>
      </c>
      <c r="G251" s="32">
        <v>28000</v>
      </c>
      <c r="H251" s="32">
        <f>謝金請求金額タリフ[[#This Row],[元（2026年タリフ）のベース請求金額（税別）]]*0.9</f>
        <v>25200</v>
      </c>
      <c r="I251" s="32">
        <v>21560</v>
      </c>
      <c r="J251" s="32">
        <f>謝金請求金額タリフ[[#This Row],[ベース請求金額（税別）]]*0.75*1.1</f>
        <v>20790</v>
      </c>
      <c r="K251" s="1" t="s">
        <v>33</v>
      </c>
    </row>
    <row r="252" spans="1:11" x14ac:dyDescent="0.4">
      <c r="A252" s="16" t="s">
        <v>23</v>
      </c>
      <c r="B252" s="1" t="s">
        <v>6</v>
      </c>
      <c r="C252" s="1" t="s">
        <v>2</v>
      </c>
      <c r="D252" s="1" t="s">
        <v>17</v>
      </c>
      <c r="E252" s="1">
        <v>3</v>
      </c>
      <c r="F252" s="1">
        <v>5</v>
      </c>
      <c r="G252" s="32">
        <v>39200</v>
      </c>
      <c r="H252" s="32">
        <f>謝金請求金額タリフ[[#This Row],[元（2026年タリフ）のベース請求金額（税別）]]*0.9</f>
        <v>35280</v>
      </c>
      <c r="I252" s="32">
        <v>30184</v>
      </c>
      <c r="J252" s="32">
        <f>謝金請求金額タリフ[[#This Row],[ベース請求金額（税別）]]*0.75*1.1</f>
        <v>29106.000000000004</v>
      </c>
      <c r="K252" s="1" t="s">
        <v>34</v>
      </c>
    </row>
    <row r="253" spans="1:11" x14ac:dyDescent="0.4">
      <c r="A253" s="16" t="s">
        <v>23</v>
      </c>
      <c r="B253" s="1" t="s">
        <v>6</v>
      </c>
      <c r="C253" s="1" t="s">
        <v>2</v>
      </c>
      <c r="D253" s="1" t="s">
        <v>17</v>
      </c>
      <c r="E253" s="1">
        <v>5</v>
      </c>
      <c r="F253" s="1">
        <v>8</v>
      </c>
      <c r="G253" s="32">
        <v>57400</v>
      </c>
      <c r="H253" s="32">
        <f>謝金請求金額タリフ[[#This Row],[元（2026年タリフ）のベース請求金額（税別）]]*0.9</f>
        <v>51660</v>
      </c>
      <c r="I253" s="32">
        <v>44198</v>
      </c>
      <c r="J253" s="32">
        <f>謝金請求金額タリフ[[#This Row],[ベース請求金額（税別）]]*0.75*1.1</f>
        <v>42619.5</v>
      </c>
      <c r="K253" s="1" t="s">
        <v>35</v>
      </c>
    </row>
    <row r="254" spans="1:11" x14ac:dyDescent="0.4">
      <c r="A254" s="16" t="s">
        <v>23</v>
      </c>
      <c r="B254" s="1" t="s">
        <v>6</v>
      </c>
      <c r="C254" s="1" t="s">
        <v>2</v>
      </c>
      <c r="D254" s="1" t="s">
        <v>17</v>
      </c>
      <c r="E254" s="1">
        <v>8</v>
      </c>
      <c r="F254" s="1">
        <v>10</v>
      </c>
      <c r="G254" s="32">
        <v>68600</v>
      </c>
      <c r="H254" s="32">
        <f>謝金請求金額タリフ[[#This Row],[元（2026年タリフ）のベース請求金額（税別）]]*0.9</f>
        <v>61740</v>
      </c>
      <c r="I254" s="32">
        <v>52822</v>
      </c>
      <c r="J254" s="32">
        <f>謝金請求金額タリフ[[#This Row],[ベース請求金額（税別）]]*0.75*1.1</f>
        <v>50935.500000000007</v>
      </c>
      <c r="K254" s="1" t="s">
        <v>36</v>
      </c>
    </row>
    <row r="255" spans="1:11" x14ac:dyDescent="0.4">
      <c r="A255" s="16" t="s">
        <v>23</v>
      </c>
      <c r="B255" s="1" t="s">
        <v>6</v>
      </c>
      <c r="C255" s="1" t="s">
        <v>2</v>
      </c>
      <c r="D255" s="1" t="s">
        <v>17</v>
      </c>
      <c r="E255" s="1">
        <v>10</v>
      </c>
      <c r="F255" s="1">
        <v>12</v>
      </c>
      <c r="G255" s="32">
        <v>78400</v>
      </c>
      <c r="H255" s="32">
        <f>謝金請求金額タリフ[[#This Row],[元（2026年タリフ）のベース請求金額（税別）]]*0.9</f>
        <v>70560</v>
      </c>
      <c r="I255" s="32">
        <v>60368</v>
      </c>
      <c r="J255" s="32">
        <f>謝金請求金額タリフ[[#This Row],[ベース請求金額（税別）]]*0.75*1.1</f>
        <v>58212.000000000007</v>
      </c>
      <c r="K255" s="1" t="s">
        <v>38</v>
      </c>
    </row>
    <row r="256" spans="1:11" x14ac:dyDescent="0.4">
      <c r="A256" s="28" t="s">
        <v>23</v>
      </c>
      <c r="B256" s="29" t="s">
        <v>6</v>
      </c>
      <c r="C256" s="29" t="s">
        <v>2</v>
      </c>
      <c r="D256" s="29" t="s">
        <v>17</v>
      </c>
      <c r="E256" s="29">
        <v>12</v>
      </c>
      <c r="F256" s="29">
        <v>13</v>
      </c>
      <c r="G256" s="34">
        <v>84900</v>
      </c>
      <c r="H256" s="34">
        <v>76440</v>
      </c>
      <c r="I256" s="34">
        <v>65373</v>
      </c>
      <c r="J256" s="34">
        <f>謝金請求金額タリフ[[#This Row],[ベース請求金額（税別）]]*0.75*1.1</f>
        <v>63063.000000000007</v>
      </c>
      <c r="K256" s="29" t="s">
        <v>39</v>
      </c>
    </row>
    <row r="257" spans="1:11" x14ac:dyDescent="0.4">
      <c r="A257" s="28" t="s">
        <v>23</v>
      </c>
      <c r="B257" s="29" t="s">
        <v>6</v>
      </c>
      <c r="C257" s="29" t="s">
        <v>2</v>
      </c>
      <c r="D257" s="29" t="s">
        <v>17</v>
      </c>
      <c r="E257" s="29">
        <v>13</v>
      </c>
      <c r="F257" s="30">
        <v>14</v>
      </c>
      <c r="G257" s="34">
        <v>91400</v>
      </c>
      <c r="H257" s="34">
        <v>82320</v>
      </c>
      <c r="I257" s="34">
        <v>70378</v>
      </c>
      <c r="J257" s="34">
        <f>謝金請求金額タリフ[[#This Row],[ベース請求金額（税別）]]*0.75*1.1</f>
        <v>67914</v>
      </c>
      <c r="K257" s="29" t="s">
        <v>40</v>
      </c>
    </row>
    <row r="258" spans="1:11" x14ac:dyDescent="0.4">
      <c r="A258" s="28" t="s">
        <v>23</v>
      </c>
      <c r="B258" s="29" t="s">
        <v>6</v>
      </c>
      <c r="C258" s="29" t="s">
        <v>2</v>
      </c>
      <c r="D258" s="29" t="s">
        <v>17</v>
      </c>
      <c r="E258" s="29">
        <v>14</v>
      </c>
      <c r="F258" s="30">
        <v>24</v>
      </c>
      <c r="G258" s="34">
        <v>97900</v>
      </c>
      <c r="H258" s="34">
        <v>88200</v>
      </c>
      <c r="I258" s="34">
        <v>75383</v>
      </c>
      <c r="J258" s="34">
        <f>謝金請求金額タリフ[[#This Row],[ベース請求金額（税別）]]*0.75*1.1</f>
        <v>72765</v>
      </c>
      <c r="K258" s="29" t="s">
        <v>41</v>
      </c>
    </row>
    <row r="259" spans="1:11" x14ac:dyDescent="0.4">
      <c r="A259" s="19" t="s">
        <v>23</v>
      </c>
      <c r="B259" s="20" t="s">
        <v>7</v>
      </c>
      <c r="C259" s="20" t="s">
        <v>1</v>
      </c>
      <c r="D259" s="20" t="s">
        <v>8</v>
      </c>
      <c r="E259" s="20">
        <v>0</v>
      </c>
      <c r="F259" s="21">
        <v>3</v>
      </c>
      <c r="G259" s="36">
        <v>31800</v>
      </c>
      <c r="H259" s="36">
        <f>H231*4/3</f>
        <v>28560</v>
      </c>
      <c r="I259" s="36">
        <v>24486</v>
      </c>
      <c r="J259" s="36">
        <f>謝金請求金額タリフ[[#This Row],[ベース請求金額（税別）]]*0.75*1.1</f>
        <v>23562.000000000004</v>
      </c>
      <c r="K259" s="20" t="s">
        <v>33</v>
      </c>
    </row>
    <row r="260" spans="1:11" x14ac:dyDescent="0.4">
      <c r="A260" s="19" t="s">
        <v>23</v>
      </c>
      <c r="B260" s="20" t="s">
        <v>7</v>
      </c>
      <c r="C260" s="20" t="s">
        <v>1</v>
      </c>
      <c r="D260" s="20" t="s">
        <v>8</v>
      </c>
      <c r="E260" s="20">
        <v>3</v>
      </c>
      <c r="F260" s="21">
        <v>5</v>
      </c>
      <c r="G260" s="36">
        <v>44800</v>
      </c>
      <c r="H260" s="36">
        <f t="shared" ref="H260:H263" si="12">H232*4/3</f>
        <v>40320</v>
      </c>
      <c r="I260" s="36">
        <v>34496</v>
      </c>
      <c r="J260" s="36">
        <f>謝金請求金額タリフ[[#This Row],[ベース請求金額（税別）]]*0.75*1.1</f>
        <v>33264</v>
      </c>
      <c r="K260" s="20" t="s">
        <v>34</v>
      </c>
    </row>
    <row r="261" spans="1:11" x14ac:dyDescent="0.4">
      <c r="A261" s="19" t="s">
        <v>23</v>
      </c>
      <c r="B261" s="20" t="s">
        <v>7</v>
      </c>
      <c r="C261" s="20" t="s">
        <v>1</v>
      </c>
      <c r="D261" s="20" t="s">
        <v>8</v>
      </c>
      <c r="E261" s="20">
        <v>5</v>
      </c>
      <c r="F261" s="21">
        <v>8</v>
      </c>
      <c r="G261" s="36">
        <v>65400</v>
      </c>
      <c r="H261" s="36">
        <f t="shared" si="12"/>
        <v>58800</v>
      </c>
      <c r="I261" s="36">
        <v>50358</v>
      </c>
      <c r="J261" s="36">
        <f>謝金請求金額タリフ[[#This Row],[ベース請求金額（税別）]]*0.75*1.1</f>
        <v>48510.000000000007</v>
      </c>
      <c r="K261" s="20" t="s">
        <v>35</v>
      </c>
    </row>
    <row r="262" spans="1:11" x14ac:dyDescent="0.4">
      <c r="A262" s="19" t="s">
        <v>23</v>
      </c>
      <c r="B262" s="20" t="s">
        <v>7</v>
      </c>
      <c r="C262" s="20" t="s">
        <v>1</v>
      </c>
      <c r="D262" s="20" t="s">
        <v>8</v>
      </c>
      <c r="E262" s="20">
        <v>8</v>
      </c>
      <c r="F262" s="21">
        <v>10</v>
      </c>
      <c r="G262" s="36">
        <v>74200</v>
      </c>
      <c r="H262" s="36">
        <f t="shared" si="12"/>
        <v>70560</v>
      </c>
      <c r="I262" s="36">
        <v>57134</v>
      </c>
      <c r="J262" s="36">
        <f>謝金請求金額タリフ[[#This Row],[ベース請求金額（税別）]]*0.75*1.1</f>
        <v>58212.000000000007</v>
      </c>
      <c r="K262" s="20" t="s">
        <v>36</v>
      </c>
    </row>
    <row r="263" spans="1:11" x14ac:dyDescent="0.4">
      <c r="A263" s="19" t="s">
        <v>23</v>
      </c>
      <c r="B263" s="20" t="s">
        <v>7</v>
      </c>
      <c r="C263" s="20" t="s">
        <v>1</v>
      </c>
      <c r="D263" s="20" t="s">
        <v>8</v>
      </c>
      <c r="E263" s="20">
        <v>10</v>
      </c>
      <c r="F263" s="20">
        <v>12</v>
      </c>
      <c r="G263" s="36">
        <v>89300</v>
      </c>
      <c r="H263" s="36">
        <f t="shared" si="12"/>
        <v>80640</v>
      </c>
      <c r="I263" s="36">
        <v>68761</v>
      </c>
      <c r="J263" s="36">
        <f>謝金請求金額タリフ[[#This Row],[ベース請求金額（税別）]]*0.75*1.1</f>
        <v>66528</v>
      </c>
      <c r="K263" s="20" t="s">
        <v>38</v>
      </c>
    </row>
    <row r="264" spans="1:11" x14ac:dyDescent="0.4">
      <c r="A264" s="37" t="s">
        <v>23</v>
      </c>
      <c r="B264" s="38" t="s">
        <v>7</v>
      </c>
      <c r="C264" s="38" t="s">
        <v>1</v>
      </c>
      <c r="D264" s="38" t="s">
        <v>8</v>
      </c>
      <c r="E264" s="38">
        <v>12</v>
      </c>
      <c r="F264" s="38">
        <v>13</v>
      </c>
      <c r="G264" s="39">
        <v>96800</v>
      </c>
      <c r="H264" s="39">
        <v>87360</v>
      </c>
      <c r="I264" s="39">
        <v>74536</v>
      </c>
      <c r="J264" s="39">
        <f>謝金請求金額タリフ[[#This Row],[ベース請求金額（税別）]]*0.75*1.1</f>
        <v>72072</v>
      </c>
      <c r="K264" s="38" t="s">
        <v>39</v>
      </c>
    </row>
    <row r="265" spans="1:11" x14ac:dyDescent="0.4">
      <c r="A265" s="37" t="s">
        <v>23</v>
      </c>
      <c r="B265" s="38" t="s">
        <v>7</v>
      </c>
      <c r="C265" s="38" t="s">
        <v>1</v>
      </c>
      <c r="D265" s="38" t="s">
        <v>8</v>
      </c>
      <c r="E265" s="38">
        <v>13</v>
      </c>
      <c r="F265" s="40">
        <v>14</v>
      </c>
      <c r="G265" s="39">
        <v>104300</v>
      </c>
      <c r="H265" s="39">
        <v>94080</v>
      </c>
      <c r="I265" s="39">
        <v>80311</v>
      </c>
      <c r="J265" s="39">
        <f>謝金請求金額タリフ[[#This Row],[ベース請求金額（税別）]]*0.75*1.1</f>
        <v>77616</v>
      </c>
      <c r="K265" s="38" t="s">
        <v>40</v>
      </c>
    </row>
    <row r="266" spans="1:11" x14ac:dyDescent="0.4">
      <c r="A266" s="37" t="s">
        <v>23</v>
      </c>
      <c r="B266" s="38" t="s">
        <v>7</v>
      </c>
      <c r="C266" s="38" t="s">
        <v>1</v>
      </c>
      <c r="D266" s="38" t="s">
        <v>8</v>
      </c>
      <c r="E266" s="38">
        <v>14</v>
      </c>
      <c r="F266" s="40">
        <v>24</v>
      </c>
      <c r="G266" s="39">
        <v>111800</v>
      </c>
      <c r="H266" s="39">
        <v>100800</v>
      </c>
      <c r="I266" s="39">
        <v>86086</v>
      </c>
      <c r="J266" s="39">
        <f>謝金請求金額タリフ[[#This Row],[ベース請求金額（税別）]]*0.75*1.1</f>
        <v>83160</v>
      </c>
      <c r="K266" s="38" t="s">
        <v>41</v>
      </c>
    </row>
    <row r="267" spans="1:11" x14ac:dyDescent="0.4">
      <c r="A267" s="19" t="s">
        <v>23</v>
      </c>
      <c r="B267" s="20" t="s">
        <v>7</v>
      </c>
      <c r="C267" s="20" t="s">
        <v>1</v>
      </c>
      <c r="D267" s="20" t="s">
        <v>17</v>
      </c>
      <c r="E267" s="20">
        <v>0</v>
      </c>
      <c r="F267" s="21">
        <v>3</v>
      </c>
      <c r="G267" s="36">
        <v>35700</v>
      </c>
      <c r="H267" s="36">
        <f>H231*3/2</f>
        <v>32130</v>
      </c>
      <c r="I267" s="36">
        <v>27489</v>
      </c>
      <c r="J267" s="36">
        <f>謝金請求金額タリフ[[#This Row],[ベース請求金額（税別）]]*0.75*1.1</f>
        <v>26507.250000000004</v>
      </c>
      <c r="K267" s="20" t="s">
        <v>33</v>
      </c>
    </row>
    <row r="268" spans="1:11" x14ac:dyDescent="0.4">
      <c r="A268" s="19" t="s">
        <v>23</v>
      </c>
      <c r="B268" s="20" t="s">
        <v>7</v>
      </c>
      <c r="C268" s="20" t="s">
        <v>1</v>
      </c>
      <c r="D268" s="20" t="s">
        <v>17</v>
      </c>
      <c r="E268" s="20">
        <v>3</v>
      </c>
      <c r="F268" s="21">
        <v>5</v>
      </c>
      <c r="G268" s="36">
        <v>50400</v>
      </c>
      <c r="H268" s="36">
        <f t="shared" ref="H268:H271" si="13">H232*3/2</f>
        <v>45360</v>
      </c>
      <c r="I268" s="36">
        <v>38808</v>
      </c>
      <c r="J268" s="36">
        <f>謝金請求金額タリフ[[#This Row],[ベース請求金額（税別）]]*0.75*1.1</f>
        <v>37422</v>
      </c>
      <c r="K268" s="20" t="s">
        <v>34</v>
      </c>
    </row>
    <row r="269" spans="1:11" x14ac:dyDescent="0.4">
      <c r="A269" s="19" t="s">
        <v>23</v>
      </c>
      <c r="B269" s="20" t="s">
        <v>7</v>
      </c>
      <c r="C269" s="20" t="s">
        <v>1</v>
      </c>
      <c r="D269" s="20" t="s">
        <v>17</v>
      </c>
      <c r="E269" s="20">
        <v>5</v>
      </c>
      <c r="F269" s="21">
        <v>8</v>
      </c>
      <c r="G269" s="36">
        <v>73500</v>
      </c>
      <c r="H269" s="36">
        <f t="shared" si="13"/>
        <v>66150</v>
      </c>
      <c r="I269" s="36">
        <v>56595</v>
      </c>
      <c r="J269" s="36">
        <f>謝金請求金額タリフ[[#This Row],[ベース請求金額（税別）]]*0.75*1.1</f>
        <v>54573.750000000007</v>
      </c>
      <c r="K269" s="20" t="s">
        <v>35</v>
      </c>
    </row>
    <row r="270" spans="1:11" x14ac:dyDescent="0.4">
      <c r="A270" s="19" t="s">
        <v>23</v>
      </c>
      <c r="B270" s="20" t="s">
        <v>7</v>
      </c>
      <c r="C270" s="20" t="s">
        <v>1</v>
      </c>
      <c r="D270" s="20" t="s">
        <v>17</v>
      </c>
      <c r="E270" s="20">
        <v>8</v>
      </c>
      <c r="F270" s="21">
        <v>10</v>
      </c>
      <c r="G270" s="36">
        <v>84000</v>
      </c>
      <c r="H270" s="36">
        <f t="shared" si="13"/>
        <v>79380</v>
      </c>
      <c r="I270" s="36">
        <v>64680</v>
      </c>
      <c r="J270" s="36">
        <f>謝金請求金額タリフ[[#This Row],[ベース請求金額（税別）]]*0.75*1.1</f>
        <v>65488.500000000007</v>
      </c>
      <c r="K270" s="20" t="s">
        <v>36</v>
      </c>
    </row>
    <row r="271" spans="1:11" x14ac:dyDescent="0.4">
      <c r="A271" s="19" t="s">
        <v>23</v>
      </c>
      <c r="B271" s="20" t="s">
        <v>7</v>
      </c>
      <c r="C271" s="20" t="s">
        <v>1</v>
      </c>
      <c r="D271" s="20" t="s">
        <v>17</v>
      </c>
      <c r="E271" s="20">
        <v>10</v>
      </c>
      <c r="F271" s="20">
        <v>12</v>
      </c>
      <c r="G271" s="36">
        <v>100800</v>
      </c>
      <c r="H271" s="36">
        <f t="shared" si="13"/>
        <v>90720</v>
      </c>
      <c r="I271" s="36">
        <v>77616</v>
      </c>
      <c r="J271" s="36">
        <f>謝金請求金額タリフ[[#This Row],[ベース請求金額（税別）]]*0.75*1.1</f>
        <v>74844</v>
      </c>
      <c r="K271" s="20" t="s">
        <v>38</v>
      </c>
    </row>
    <row r="272" spans="1:11" x14ac:dyDescent="0.4">
      <c r="A272" s="37" t="s">
        <v>23</v>
      </c>
      <c r="B272" s="38" t="s">
        <v>7</v>
      </c>
      <c r="C272" s="38" t="s">
        <v>1</v>
      </c>
      <c r="D272" s="38" t="s">
        <v>17</v>
      </c>
      <c r="E272" s="38">
        <v>12</v>
      </c>
      <c r="F272" s="38">
        <v>13</v>
      </c>
      <c r="G272" s="39">
        <v>109200</v>
      </c>
      <c r="H272" s="39">
        <v>98280</v>
      </c>
      <c r="I272" s="39">
        <v>84084</v>
      </c>
      <c r="J272" s="39">
        <f>謝金請求金額タリフ[[#This Row],[ベース請求金額（税別）]]*0.75*1.1</f>
        <v>81081</v>
      </c>
      <c r="K272" s="38" t="s">
        <v>39</v>
      </c>
    </row>
    <row r="273" spans="1:11" x14ac:dyDescent="0.4">
      <c r="A273" s="37" t="s">
        <v>23</v>
      </c>
      <c r="B273" s="38" t="s">
        <v>7</v>
      </c>
      <c r="C273" s="38" t="s">
        <v>1</v>
      </c>
      <c r="D273" s="38" t="s">
        <v>17</v>
      </c>
      <c r="E273" s="38">
        <v>13</v>
      </c>
      <c r="F273" s="40">
        <v>14</v>
      </c>
      <c r="G273" s="39">
        <v>117600</v>
      </c>
      <c r="H273" s="39">
        <v>105840</v>
      </c>
      <c r="I273" s="39">
        <v>90552</v>
      </c>
      <c r="J273" s="39">
        <f>謝金請求金額タリフ[[#This Row],[ベース請求金額（税別）]]*0.75*1.1</f>
        <v>87318</v>
      </c>
      <c r="K273" s="38" t="s">
        <v>40</v>
      </c>
    </row>
    <row r="274" spans="1:11" x14ac:dyDescent="0.4">
      <c r="A274" s="37" t="s">
        <v>23</v>
      </c>
      <c r="B274" s="38" t="s">
        <v>7</v>
      </c>
      <c r="C274" s="38" t="s">
        <v>1</v>
      </c>
      <c r="D274" s="38" t="s">
        <v>17</v>
      </c>
      <c r="E274" s="38">
        <v>14</v>
      </c>
      <c r="F274" s="40">
        <v>24</v>
      </c>
      <c r="G274" s="39">
        <v>126000</v>
      </c>
      <c r="H274" s="39">
        <v>113400</v>
      </c>
      <c r="I274" s="39">
        <v>97020</v>
      </c>
      <c r="J274" s="39">
        <f>謝金請求金額タリフ[[#This Row],[ベース請求金額（税別）]]*0.75*1.1</f>
        <v>93555.000000000015</v>
      </c>
      <c r="K274" s="38" t="s">
        <v>41</v>
      </c>
    </row>
    <row r="275" spans="1:11" x14ac:dyDescent="0.4">
      <c r="A275" s="19" t="s">
        <v>23</v>
      </c>
      <c r="B275" s="20" t="s">
        <v>7</v>
      </c>
      <c r="C275" s="20" t="s">
        <v>2</v>
      </c>
      <c r="D275" s="20" t="s">
        <v>8</v>
      </c>
      <c r="E275" s="20">
        <v>0</v>
      </c>
      <c r="F275" s="21">
        <v>3</v>
      </c>
      <c r="G275" s="36">
        <v>31800</v>
      </c>
      <c r="H275" s="36">
        <f>H231*4/3</f>
        <v>28560</v>
      </c>
      <c r="I275" s="36">
        <v>24486</v>
      </c>
      <c r="J275" s="36">
        <f>謝金請求金額タリフ[[#This Row],[ベース請求金額（税別）]]*0.75*1.1</f>
        <v>23562.000000000004</v>
      </c>
      <c r="K275" s="20" t="s">
        <v>33</v>
      </c>
    </row>
    <row r="276" spans="1:11" x14ac:dyDescent="0.4">
      <c r="A276" s="19" t="s">
        <v>23</v>
      </c>
      <c r="B276" s="20" t="s">
        <v>7</v>
      </c>
      <c r="C276" s="20" t="s">
        <v>2</v>
      </c>
      <c r="D276" s="20" t="s">
        <v>8</v>
      </c>
      <c r="E276" s="20">
        <v>3</v>
      </c>
      <c r="F276" s="21">
        <v>5</v>
      </c>
      <c r="G276" s="36">
        <v>44800</v>
      </c>
      <c r="H276" s="36">
        <f t="shared" ref="H276:H279" si="14">H232*4/3</f>
        <v>40320</v>
      </c>
      <c r="I276" s="36">
        <v>34496</v>
      </c>
      <c r="J276" s="36">
        <f>謝金請求金額タリフ[[#This Row],[ベース請求金額（税別）]]*0.75*1.1</f>
        <v>33264</v>
      </c>
      <c r="K276" s="20" t="s">
        <v>34</v>
      </c>
    </row>
    <row r="277" spans="1:11" x14ac:dyDescent="0.4">
      <c r="A277" s="19" t="s">
        <v>23</v>
      </c>
      <c r="B277" s="20" t="s">
        <v>7</v>
      </c>
      <c r="C277" s="20" t="s">
        <v>2</v>
      </c>
      <c r="D277" s="20" t="s">
        <v>8</v>
      </c>
      <c r="E277" s="20">
        <v>5</v>
      </c>
      <c r="F277" s="21">
        <v>8</v>
      </c>
      <c r="G277" s="36">
        <v>65400</v>
      </c>
      <c r="H277" s="36">
        <f t="shared" si="14"/>
        <v>58800</v>
      </c>
      <c r="I277" s="36">
        <v>50358</v>
      </c>
      <c r="J277" s="36">
        <f>謝金請求金額タリフ[[#This Row],[ベース請求金額（税別）]]*0.75*1.1</f>
        <v>48510.000000000007</v>
      </c>
      <c r="K277" s="20" t="s">
        <v>35</v>
      </c>
    </row>
    <row r="278" spans="1:11" x14ac:dyDescent="0.4">
      <c r="A278" s="19" t="s">
        <v>23</v>
      </c>
      <c r="B278" s="20" t="s">
        <v>7</v>
      </c>
      <c r="C278" s="20" t="s">
        <v>2</v>
      </c>
      <c r="D278" s="20" t="s">
        <v>8</v>
      </c>
      <c r="E278" s="20">
        <v>8</v>
      </c>
      <c r="F278" s="21">
        <v>10</v>
      </c>
      <c r="G278" s="36">
        <v>74200</v>
      </c>
      <c r="H278" s="36">
        <f t="shared" si="14"/>
        <v>70560</v>
      </c>
      <c r="I278" s="36">
        <v>57134</v>
      </c>
      <c r="J278" s="36">
        <f>謝金請求金額タリフ[[#This Row],[ベース請求金額（税別）]]*0.75*1.1</f>
        <v>58212.000000000007</v>
      </c>
      <c r="K278" s="20" t="s">
        <v>36</v>
      </c>
    </row>
    <row r="279" spans="1:11" x14ac:dyDescent="0.4">
      <c r="A279" s="19" t="s">
        <v>23</v>
      </c>
      <c r="B279" s="20" t="s">
        <v>7</v>
      </c>
      <c r="C279" s="20" t="s">
        <v>2</v>
      </c>
      <c r="D279" s="20" t="s">
        <v>8</v>
      </c>
      <c r="E279" s="20">
        <v>10</v>
      </c>
      <c r="F279" s="20">
        <v>12</v>
      </c>
      <c r="G279" s="36">
        <v>89300</v>
      </c>
      <c r="H279" s="36">
        <f t="shared" si="14"/>
        <v>80640</v>
      </c>
      <c r="I279" s="36">
        <v>68761</v>
      </c>
      <c r="J279" s="36">
        <f>謝金請求金額タリフ[[#This Row],[ベース請求金額（税別）]]*0.75*1.1</f>
        <v>66528</v>
      </c>
      <c r="K279" s="20" t="s">
        <v>38</v>
      </c>
    </row>
    <row r="280" spans="1:11" x14ac:dyDescent="0.4">
      <c r="A280" s="37" t="s">
        <v>23</v>
      </c>
      <c r="B280" s="38" t="s">
        <v>7</v>
      </c>
      <c r="C280" s="38" t="s">
        <v>2</v>
      </c>
      <c r="D280" s="38" t="s">
        <v>8</v>
      </c>
      <c r="E280" s="38">
        <v>12</v>
      </c>
      <c r="F280" s="38">
        <v>13</v>
      </c>
      <c r="G280" s="39">
        <v>96800</v>
      </c>
      <c r="H280" s="39">
        <v>87360</v>
      </c>
      <c r="I280" s="39">
        <v>74536</v>
      </c>
      <c r="J280" s="39">
        <f>謝金請求金額タリフ[[#This Row],[ベース請求金額（税別）]]*0.75*1.1</f>
        <v>72072</v>
      </c>
      <c r="K280" s="38" t="s">
        <v>39</v>
      </c>
    </row>
    <row r="281" spans="1:11" x14ac:dyDescent="0.4">
      <c r="A281" s="37" t="s">
        <v>23</v>
      </c>
      <c r="B281" s="38" t="s">
        <v>7</v>
      </c>
      <c r="C281" s="38" t="s">
        <v>2</v>
      </c>
      <c r="D281" s="38" t="s">
        <v>8</v>
      </c>
      <c r="E281" s="38">
        <v>13</v>
      </c>
      <c r="F281" s="40">
        <v>14</v>
      </c>
      <c r="G281" s="39">
        <v>104300</v>
      </c>
      <c r="H281" s="39">
        <v>94080</v>
      </c>
      <c r="I281" s="39">
        <v>80311</v>
      </c>
      <c r="J281" s="39">
        <f>謝金請求金額タリフ[[#This Row],[ベース請求金額（税別）]]*0.75*1.1</f>
        <v>77616</v>
      </c>
      <c r="K281" s="38" t="s">
        <v>40</v>
      </c>
    </row>
    <row r="282" spans="1:11" x14ac:dyDescent="0.4">
      <c r="A282" s="37" t="s">
        <v>23</v>
      </c>
      <c r="B282" s="38" t="s">
        <v>7</v>
      </c>
      <c r="C282" s="38" t="s">
        <v>2</v>
      </c>
      <c r="D282" s="38" t="s">
        <v>8</v>
      </c>
      <c r="E282" s="38">
        <v>14</v>
      </c>
      <c r="F282" s="40">
        <v>24</v>
      </c>
      <c r="G282" s="39">
        <v>111800</v>
      </c>
      <c r="H282" s="39">
        <v>100800</v>
      </c>
      <c r="I282" s="39">
        <v>86086</v>
      </c>
      <c r="J282" s="39">
        <f>謝金請求金額タリフ[[#This Row],[ベース請求金額（税別）]]*0.75*1.1</f>
        <v>83160</v>
      </c>
      <c r="K282" s="38" t="s">
        <v>41</v>
      </c>
    </row>
    <row r="283" spans="1:11" x14ac:dyDescent="0.4">
      <c r="A283" s="19" t="s">
        <v>23</v>
      </c>
      <c r="B283" s="20" t="s">
        <v>7</v>
      </c>
      <c r="C283" s="20" t="s">
        <v>2</v>
      </c>
      <c r="D283" s="20" t="s">
        <v>17</v>
      </c>
      <c r="E283" s="20">
        <v>0</v>
      </c>
      <c r="F283" s="21">
        <v>3</v>
      </c>
      <c r="G283" s="36">
        <v>35700</v>
      </c>
      <c r="H283" s="36">
        <f>H231*3/2</f>
        <v>32130</v>
      </c>
      <c r="I283" s="36">
        <v>27489</v>
      </c>
      <c r="J283" s="36">
        <f>謝金請求金額タリフ[[#This Row],[ベース請求金額（税別）]]*0.75*1.1</f>
        <v>26507.250000000004</v>
      </c>
      <c r="K283" s="20" t="s">
        <v>33</v>
      </c>
    </row>
    <row r="284" spans="1:11" x14ac:dyDescent="0.4">
      <c r="A284" s="19" t="s">
        <v>23</v>
      </c>
      <c r="B284" s="20" t="s">
        <v>7</v>
      </c>
      <c r="C284" s="20" t="s">
        <v>2</v>
      </c>
      <c r="D284" s="20" t="s">
        <v>17</v>
      </c>
      <c r="E284" s="20">
        <v>3</v>
      </c>
      <c r="F284" s="21">
        <v>5</v>
      </c>
      <c r="G284" s="36">
        <v>50400</v>
      </c>
      <c r="H284" s="36">
        <f t="shared" ref="H284:H287" si="15">H232*3/2</f>
        <v>45360</v>
      </c>
      <c r="I284" s="36">
        <v>38808</v>
      </c>
      <c r="J284" s="36">
        <f>謝金請求金額タリフ[[#This Row],[ベース請求金額（税別）]]*0.75*1.1</f>
        <v>37422</v>
      </c>
      <c r="K284" s="20" t="s">
        <v>34</v>
      </c>
    </row>
    <row r="285" spans="1:11" x14ac:dyDescent="0.4">
      <c r="A285" s="19" t="s">
        <v>23</v>
      </c>
      <c r="B285" s="20" t="s">
        <v>7</v>
      </c>
      <c r="C285" s="20" t="s">
        <v>2</v>
      </c>
      <c r="D285" s="20" t="s">
        <v>17</v>
      </c>
      <c r="E285" s="20">
        <v>5</v>
      </c>
      <c r="F285" s="21">
        <v>8</v>
      </c>
      <c r="G285" s="36">
        <v>73500</v>
      </c>
      <c r="H285" s="36">
        <f t="shared" si="15"/>
        <v>66150</v>
      </c>
      <c r="I285" s="36">
        <v>56595</v>
      </c>
      <c r="J285" s="36">
        <f>謝金請求金額タリフ[[#This Row],[ベース請求金額（税別）]]*0.75*1.1</f>
        <v>54573.750000000007</v>
      </c>
      <c r="K285" s="20" t="s">
        <v>35</v>
      </c>
    </row>
    <row r="286" spans="1:11" x14ac:dyDescent="0.4">
      <c r="A286" s="19" t="s">
        <v>23</v>
      </c>
      <c r="B286" s="20" t="s">
        <v>7</v>
      </c>
      <c r="C286" s="20" t="s">
        <v>2</v>
      </c>
      <c r="D286" s="20" t="s">
        <v>17</v>
      </c>
      <c r="E286" s="20">
        <v>8</v>
      </c>
      <c r="F286" s="21">
        <v>10</v>
      </c>
      <c r="G286" s="36">
        <v>84000</v>
      </c>
      <c r="H286" s="36">
        <f t="shared" si="15"/>
        <v>79380</v>
      </c>
      <c r="I286" s="36">
        <v>64680</v>
      </c>
      <c r="J286" s="36">
        <f>謝金請求金額タリフ[[#This Row],[ベース請求金額（税別）]]*0.75*1.1</f>
        <v>65488.500000000007</v>
      </c>
      <c r="K286" s="20" t="s">
        <v>36</v>
      </c>
    </row>
    <row r="287" spans="1:11" x14ac:dyDescent="0.4">
      <c r="A287" s="19" t="s">
        <v>23</v>
      </c>
      <c r="B287" s="20" t="s">
        <v>7</v>
      </c>
      <c r="C287" s="20" t="s">
        <v>2</v>
      </c>
      <c r="D287" s="20" t="s">
        <v>17</v>
      </c>
      <c r="E287" s="20">
        <v>10</v>
      </c>
      <c r="F287" s="20">
        <v>12</v>
      </c>
      <c r="G287" s="36">
        <v>100800</v>
      </c>
      <c r="H287" s="36">
        <f t="shared" si="15"/>
        <v>90720</v>
      </c>
      <c r="I287" s="36">
        <v>77616</v>
      </c>
      <c r="J287" s="36">
        <f>謝金請求金額タリフ[[#This Row],[ベース請求金額（税別）]]*0.75*1.1</f>
        <v>74844</v>
      </c>
      <c r="K287" s="20" t="s">
        <v>38</v>
      </c>
    </row>
    <row r="288" spans="1:11" x14ac:dyDescent="0.4">
      <c r="A288" s="37" t="s">
        <v>23</v>
      </c>
      <c r="B288" s="38" t="s">
        <v>7</v>
      </c>
      <c r="C288" s="38" t="s">
        <v>2</v>
      </c>
      <c r="D288" s="38" t="s">
        <v>17</v>
      </c>
      <c r="E288" s="38">
        <v>12</v>
      </c>
      <c r="F288" s="38">
        <v>13</v>
      </c>
      <c r="G288" s="39">
        <v>109200</v>
      </c>
      <c r="H288" s="39">
        <v>98280</v>
      </c>
      <c r="I288" s="39">
        <v>84084</v>
      </c>
      <c r="J288" s="39">
        <f>謝金請求金額タリフ[[#This Row],[ベース請求金額（税別）]]*0.75*1.1</f>
        <v>81081</v>
      </c>
      <c r="K288" s="38" t="s">
        <v>39</v>
      </c>
    </row>
    <row r="289" spans="1:11" x14ac:dyDescent="0.4">
      <c r="A289" s="37" t="s">
        <v>23</v>
      </c>
      <c r="B289" s="38" t="s">
        <v>7</v>
      </c>
      <c r="C289" s="38" t="s">
        <v>2</v>
      </c>
      <c r="D289" s="38" t="s">
        <v>17</v>
      </c>
      <c r="E289" s="38">
        <v>13</v>
      </c>
      <c r="F289" s="40">
        <v>14</v>
      </c>
      <c r="G289" s="39">
        <v>117600</v>
      </c>
      <c r="H289" s="39">
        <v>105840</v>
      </c>
      <c r="I289" s="39">
        <v>90552</v>
      </c>
      <c r="J289" s="39">
        <f>謝金請求金額タリフ[[#This Row],[ベース請求金額（税別）]]*0.75*1.1</f>
        <v>87318</v>
      </c>
      <c r="K289" s="38" t="s">
        <v>40</v>
      </c>
    </row>
    <row r="290" spans="1:11" x14ac:dyDescent="0.4">
      <c r="A290" s="37" t="s">
        <v>23</v>
      </c>
      <c r="B290" s="38" t="s">
        <v>7</v>
      </c>
      <c r="C290" s="38" t="s">
        <v>2</v>
      </c>
      <c r="D290" s="38" t="s">
        <v>17</v>
      </c>
      <c r="E290" s="38">
        <v>14</v>
      </c>
      <c r="F290" s="40">
        <v>24</v>
      </c>
      <c r="G290" s="39">
        <v>126000</v>
      </c>
      <c r="H290" s="39">
        <v>113400</v>
      </c>
      <c r="I290" s="39">
        <v>97020</v>
      </c>
      <c r="J290" s="39">
        <f>謝金請求金額タリフ[[#This Row],[ベース請求金額（税別）]]*0.75*1.1</f>
        <v>93555.000000000015</v>
      </c>
      <c r="K290" s="38" t="s">
        <v>41</v>
      </c>
    </row>
    <row r="291" spans="1:11" x14ac:dyDescent="0.4">
      <c r="A291" s="16" t="s">
        <v>24</v>
      </c>
      <c r="B291" s="1" t="s">
        <v>6</v>
      </c>
      <c r="C291" s="1" t="s">
        <v>1</v>
      </c>
      <c r="D291" s="1" t="s">
        <v>8</v>
      </c>
      <c r="E291" s="1">
        <v>0</v>
      </c>
      <c r="F291" s="5">
        <v>1</v>
      </c>
      <c r="G291" s="32">
        <v>19600</v>
      </c>
      <c r="H291" s="32">
        <f>謝金請求金額タリフ[[#This Row],[元（2026年タリフ）のベース請求金額（税別）]]*0.9</f>
        <v>17640</v>
      </c>
      <c r="I291" s="32">
        <v>6036</v>
      </c>
      <c r="J291" s="33">
        <f>謝金請求金額タリフ[[#This Row],[ベース請求金額（税別）]]*0.75*1.1*0.4</f>
        <v>5821.2000000000007</v>
      </c>
      <c r="K291" s="18" t="s">
        <v>31</v>
      </c>
    </row>
    <row r="292" spans="1:11" x14ac:dyDescent="0.4">
      <c r="A292" s="16" t="s">
        <v>24</v>
      </c>
      <c r="B292" s="1" t="s">
        <v>6</v>
      </c>
      <c r="C292" s="1" t="s">
        <v>1</v>
      </c>
      <c r="D292" s="1" t="s">
        <v>8</v>
      </c>
      <c r="E292" s="1">
        <v>1</v>
      </c>
      <c r="F292" s="5">
        <v>2</v>
      </c>
      <c r="G292" s="32">
        <v>19600</v>
      </c>
      <c r="H292" s="32">
        <f>謝金請求金額タリフ[[#This Row],[元（2026年タリフ）のベース請求金額（税別）]]*0.9</f>
        <v>17640</v>
      </c>
      <c r="I292" s="32">
        <v>10564</v>
      </c>
      <c r="J292" s="32">
        <f>謝金請求金額タリフ[[#This Row],[ベース請求金額（税別）]]*0.75*1.1*0.7</f>
        <v>10187.1</v>
      </c>
      <c r="K292" s="1" t="s">
        <v>32</v>
      </c>
    </row>
    <row r="293" spans="1:11" x14ac:dyDescent="0.4">
      <c r="A293" s="16" t="s">
        <v>24</v>
      </c>
      <c r="B293" s="1" t="s">
        <v>6</v>
      </c>
      <c r="C293" s="1" t="s">
        <v>1</v>
      </c>
      <c r="D293" s="1" t="s">
        <v>8</v>
      </c>
      <c r="E293" s="1">
        <v>2</v>
      </c>
      <c r="F293" s="1">
        <v>3</v>
      </c>
      <c r="G293" s="32">
        <v>19600</v>
      </c>
      <c r="H293" s="32">
        <f>謝金請求金額タリフ[[#This Row],[元（2026年タリフ）のベース請求金額（税別）]]*0.9</f>
        <v>17640</v>
      </c>
      <c r="I293" s="32">
        <v>15092</v>
      </c>
      <c r="J293" s="32">
        <f>謝金請求金額タリフ[[#This Row],[ベース請求金額（税別）]]*0.75*1.1</f>
        <v>14553.000000000002</v>
      </c>
      <c r="K293" s="1" t="s">
        <v>33</v>
      </c>
    </row>
    <row r="294" spans="1:11" x14ac:dyDescent="0.4">
      <c r="A294" s="16" t="s">
        <v>24</v>
      </c>
      <c r="B294" s="1" t="s">
        <v>6</v>
      </c>
      <c r="C294" s="1" t="s">
        <v>1</v>
      </c>
      <c r="D294" s="1" t="s">
        <v>8</v>
      </c>
      <c r="E294" s="1">
        <v>3</v>
      </c>
      <c r="F294" s="1">
        <v>5</v>
      </c>
      <c r="G294" s="32">
        <v>28000</v>
      </c>
      <c r="H294" s="32">
        <f>謝金請求金額タリフ[[#This Row],[元（2026年タリフ）のベース請求金額（税別）]]*0.9</f>
        <v>25200</v>
      </c>
      <c r="I294" s="32">
        <v>21560</v>
      </c>
      <c r="J294" s="32">
        <f>謝金請求金額タリフ[[#This Row],[ベース請求金額（税別）]]*0.75*1.1</f>
        <v>20790</v>
      </c>
      <c r="K294" s="1" t="s">
        <v>34</v>
      </c>
    </row>
    <row r="295" spans="1:11" x14ac:dyDescent="0.4">
      <c r="A295" s="16" t="s">
        <v>24</v>
      </c>
      <c r="B295" s="1" t="s">
        <v>6</v>
      </c>
      <c r="C295" s="1" t="s">
        <v>1</v>
      </c>
      <c r="D295" s="1" t="s">
        <v>8</v>
      </c>
      <c r="E295" s="1">
        <v>5</v>
      </c>
      <c r="F295" s="1">
        <v>8</v>
      </c>
      <c r="G295" s="32">
        <v>40600</v>
      </c>
      <c r="H295" s="32">
        <f>謝金請求金額タリフ[[#This Row],[元（2026年タリフ）のベース請求金額（税別）]]*0.9</f>
        <v>36540</v>
      </c>
      <c r="I295" s="32">
        <v>31262</v>
      </c>
      <c r="J295" s="32">
        <f>謝金請求金額タリフ[[#This Row],[ベース請求金額（税別）]]*0.75*1.1</f>
        <v>30145.500000000004</v>
      </c>
      <c r="K295" s="1" t="s">
        <v>35</v>
      </c>
    </row>
    <row r="296" spans="1:11" x14ac:dyDescent="0.4">
      <c r="A296" s="16" t="s">
        <v>24</v>
      </c>
      <c r="B296" s="1" t="s">
        <v>6</v>
      </c>
      <c r="C296" s="1" t="s">
        <v>1</v>
      </c>
      <c r="D296" s="1" t="s">
        <v>8</v>
      </c>
      <c r="E296" s="1">
        <v>8</v>
      </c>
      <c r="F296" s="1">
        <v>10</v>
      </c>
      <c r="G296" s="32">
        <v>49000</v>
      </c>
      <c r="H296" s="32">
        <f>謝金請求金額タリフ[[#This Row],[元（2026年タリフ）のベース請求金額（税別）]]*0.9</f>
        <v>44100</v>
      </c>
      <c r="I296" s="32">
        <v>37730</v>
      </c>
      <c r="J296" s="32">
        <f>謝金請求金額タリフ[[#This Row],[ベース請求金額（税別）]]*0.75*1.1</f>
        <v>36382.5</v>
      </c>
      <c r="K296" s="1" t="s">
        <v>36</v>
      </c>
    </row>
    <row r="297" spans="1:11" x14ac:dyDescent="0.4">
      <c r="A297" s="16" t="s">
        <v>24</v>
      </c>
      <c r="B297" s="1" t="s">
        <v>6</v>
      </c>
      <c r="C297" s="1" t="s">
        <v>1</v>
      </c>
      <c r="D297" s="1" t="s">
        <v>8</v>
      </c>
      <c r="E297" s="1">
        <v>10</v>
      </c>
      <c r="F297" s="1">
        <v>12</v>
      </c>
      <c r="G297" s="32">
        <v>56000</v>
      </c>
      <c r="H297" s="32">
        <f>謝金請求金額タリフ[[#This Row],[元（2026年タリフ）のベース請求金額（税別）]]*0.9</f>
        <v>50400</v>
      </c>
      <c r="I297" s="32">
        <v>43120</v>
      </c>
      <c r="J297" s="32">
        <f>謝金請求金額タリフ[[#This Row],[ベース請求金額（税別）]]*0.75*1.1</f>
        <v>41580</v>
      </c>
      <c r="K297" s="1" t="s">
        <v>38</v>
      </c>
    </row>
    <row r="298" spans="1:11" x14ac:dyDescent="0.4">
      <c r="A298" s="28" t="s">
        <v>24</v>
      </c>
      <c r="B298" s="29" t="s">
        <v>6</v>
      </c>
      <c r="C298" s="29" t="s">
        <v>1</v>
      </c>
      <c r="D298" s="29" t="s">
        <v>8</v>
      </c>
      <c r="E298" s="29">
        <v>12</v>
      </c>
      <c r="F298" s="29">
        <v>13</v>
      </c>
      <c r="G298" s="34">
        <v>60600</v>
      </c>
      <c r="H298" s="34">
        <v>54600</v>
      </c>
      <c r="I298" s="34">
        <v>46662</v>
      </c>
      <c r="J298" s="34">
        <f>謝金請求金額タリフ[[#This Row],[ベース請求金額（税別）]]*0.75*1.1</f>
        <v>45045</v>
      </c>
      <c r="K298" s="29" t="s">
        <v>39</v>
      </c>
    </row>
    <row r="299" spans="1:11" x14ac:dyDescent="0.4">
      <c r="A299" s="28" t="s">
        <v>24</v>
      </c>
      <c r="B299" s="29" t="s">
        <v>6</v>
      </c>
      <c r="C299" s="29" t="s">
        <v>1</v>
      </c>
      <c r="D299" s="29" t="s">
        <v>8</v>
      </c>
      <c r="E299" s="29">
        <v>13</v>
      </c>
      <c r="F299" s="30">
        <v>14</v>
      </c>
      <c r="G299" s="34">
        <v>65200</v>
      </c>
      <c r="H299" s="34">
        <v>58800</v>
      </c>
      <c r="I299" s="34">
        <v>50204</v>
      </c>
      <c r="J299" s="34">
        <f>謝金請求金額タリフ[[#This Row],[ベース請求金額（税別）]]*0.75*1.1</f>
        <v>48510.000000000007</v>
      </c>
      <c r="K299" s="29" t="s">
        <v>40</v>
      </c>
    </row>
    <row r="300" spans="1:11" x14ac:dyDescent="0.4">
      <c r="A300" s="28" t="s">
        <v>24</v>
      </c>
      <c r="B300" s="29" t="s">
        <v>6</v>
      </c>
      <c r="C300" s="29" t="s">
        <v>1</v>
      </c>
      <c r="D300" s="29" t="s">
        <v>8</v>
      </c>
      <c r="E300" s="29">
        <v>14</v>
      </c>
      <c r="F300" s="30">
        <v>24</v>
      </c>
      <c r="G300" s="34">
        <v>69800</v>
      </c>
      <c r="H300" s="34">
        <v>63000</v>
      </c>
      <c r="I300" s="34">
        <v>53746</v>
      </c>
      <c r="J300" s="34">
        <f>謝金請求金額タリフ[[#This Row],[ベース請求金額（税別）]]*0.75*1.1</f>
        <v>51975.000000000007</v>
      </c>
      <c r="K300" s="29" t="s">
        <v>41</v>
      </c>
    </row>
    <row r="301" spans="1:11" x14ac:dyDescent="0.4">
      <c r="A301" s="16" t="s">
        <v>24</v>
      </c>
      <c r="B301" s="1" t="s">
        <v>6</v>
      </c>
      <c r="C301" s="1" t="s">
        <v>1</v>
      </c>
      <c r="D301" s="1" t="s">
        <v>17</v>
      </c>
      <c r="E301" s="1">
        <v>0</v>
      </c>
      <c r="F301" s="5">
        <v>1</v>
      </c>
      <c r="G301" s="32">
        <v>23800</v>
      </c>
      <c r="H301" s="32">
        <f>謝金請求金額タリフ[[#This Row],[元（2026年タリフ）のベース請求金額（税別）]]*0.9</f>
        <v>21420</v>
      </c>
      <c r="I301" s="32">
        <v>7330</v>
      </c>
      <c r="J301" s="33">
        <f>謝金請求金額タリフ[[#This Row],[ベース請求金額（税別）]]*0.75*1.1*0.4</f>
        <v>7068.6</v>
      </c>
      <c r="K301" s="18" t="s">
        <v>31</v>
      </c>
    </row>
    <row r="302" spans="1:11" x14ac:dyDescent="0.4">
      <c r="A302" s="16" t="s">
        <v>24</v>
      </c>
      <c r="B302" s="1" t="s">
        <v>6</v>
      </c>
      <c r="C302" s="1" t="s">
        <v>1</v>
      </c>
      <c r="D302" s="1" t="s">
        <v>17</v>
      </c>
      <c r="E302" s="1">
        <v>1</v>
      </c>
      <c r="F302" s="5">
        <v>2</v>
      </c>
      <c r="G302" s="32">
        <v>23800</v>
      </c>
      <c r="H302" s="32">
        <f>謝金請求金額タリフ[[#This Row],[元（2026年タリフ）のベース請求金額（税別）]]*0.9</f>
        <v>21420</v>
      </c>
      <c r="I302" s="32">
        <v>12828</v>
      </c>
      <c r="J302" s="32">
        <f>謝金請求金額タリフ[[#This Row],[ベース請求金額（税別）]]*0.75*1.1*0.7</f>
        <v>12370.05</v>
      </c>
      <c r="K302" s="1" t="s">
        <v>32</v>
      </c>
    </row>
    <row r="303" spans="1:11" x14ac:dyDescent="0.4">
      <c r="A303" s="16" t="s">
        <v>24</v>
      </c>
      <c r="B303" s="1" t="s">
        <v>6</v>
      </c>
      <c r="C303" s="1" t="s">
        <v>1</v>
      </c>
      <c r="D303" s="1" t="s">
        <v>17</v>
      </c>
      <c r="E303" s="1">
        <v>2</v>
      </c>
      <c r="F303" s="1">
        <v>3</v>
      </c>
      <c r="G303" s="32">
        <v>23800</v>
      </c>
      <c r="H303" s="32">
        <f>謝金請求金額タリフ[[#This Row],[元（2026年タリフ）のベース請求金額（税別）]]*0.9</f>
        <v>21420</v>
      </c>
      <c r="I303" s="32">
        <v>18326</v>
      </c>
      <c r="J303" s="32">
        <f>謝金請求金額タリフ[[#This Row],[ベース請求金額（税別）]]*0.75*1.1</f>
        <v>17671.5</v>
      </c>
      <c r="K303" s="1" t="s">
        <v>33</v>
      </c>
    </row>
    <row r="304" spans="1:11" x14ac:dyDescent="0.4">
      <c r="A304" s="16" t="s">
        <v>24</v>
      </c>
      <c r="B304" s="1" t="s">
        <v>6</v>
      </c>
      <c r="C304" s="1" t="s">
        <v>1</v>
      </c>
      <c r="D304" s="1" t="s">
        <v>17</v>
      </c>
      <c r="E304" s="1">
        <v>3</v>
      </c>
      <c r="F304" s="1">
        <v>5</v>
      </c>
      <c r="G304" s="32">
        <v>33600</v>
      </c>
      <c r="H304" s="32">
        <f>謝金請求金額タリフ[[#This Row],[元（2026年タリフ）のベース請求金額（税別）]]*0.9</f>
        <v>30240</v>
      </c>
      <c r="I304" s="32">
        <v>25872</v>
      </c>
      <c r="J304" s="32">
        <f>謝金請求金額タリフ[[#This Row],[ベース請求金額（税別）]]*0.75*1.1</f>
        <v>24948.000000000004</v>
      </c>
      <c r="K304" s="1" t="s">
        <v>34</v>
      </c>
    </row>
    <row r="305" spans="1:11" x14ac:dyDescent="0.4">
      <c r="A305" s="16" t="s">
        <v>24</v>
      </c>
      <c r="B305" s="1" t="s">
        <v>6</v>
      </c>
      <c r="C305" s="1" t="s">
        <v>1</v>
      </c>
      <c r="D305" s="1" t="s">
        <v>17</v>
      </c>
      <c r="E305" s="1">
        <v>5</v>
      </c>
      <c r="F305" s="1">
        <v>8</v>
      </c>
      <c r="G305" s="32">
        <v>49000</v>
      </c>
      <c r="H305" s="32">
        <f>謝金請求金額タリフ[[#This Row],[元（2026年タリフ）のベース請求金額（税別）]]*0.9</f>
        <v>44100</v>
      </c>
      <c r="I305" s="32">
        <v>37730</v>
      </c>
      <c r="J305" s="32">
        <f>謝金請求金額タリフ[[#This Row],[ベース請求金額（税別）]]*0.75*1.1</f>
        <v>36382.5</v>
      </c>
      <c r="K305" s="1" t="s">
        <v>35</v>
      </c>
    </row>
    <row r="306" spans="1:11" x14ac:dyDescent="0.4">
      <c r="A306" s="16" t="s">
        <v>24</v>
      </c>
      <c r="B306" s="1" t="s">
        <v>6</v>
      </c>
      <c r="C306" s="1" t="s">
        <v>1</v>
      </c>
      <c r="D306" s="1" t="s">
        <v>17</v>
      </c>
      <c r="E306" s="1">
        <v>8</v>
      </c>
      <c r="F306" s="1">
        <v>10</v>
      </c>
      <c r="G306" s="32">
        <v>58800</v>
      </c>
      <c r="H306" s="32">
        <f>謝金請求金額タリフ[[#This Row],[元（2026年タリフ）のベース請求金額（税別）]]*0.9</f>
        <v>52920</v>
      </c>
      <c r="I306" s="32">
        <v>45276</v>
      </c>
      <c r="J306" s="32">
        <f>謝金請求金額タリフ[[#This Row],[ベース請求金額（税別）]]*0.75*1.1</f>
        <v>43659</v>
      </c>
      <c r="K306" s="1" t="s">
        <v>36</v>
      </c>
    </row>
    <row r="307" spans="1:11" x14ac:dyDescent="0.4">
      <c r="A307" s="16" t="s">
        <v>24</v>
      </c>
      <c r="B307" s="1" t="s">
        <v>6</v>
      </c>
      <c r="C307" s="1" t="s">
        <v>1</v>
      </c>
      <c r="D307" s="1" t="s">
        <v>17</v>
      </c>
      <c r="E307" s="1">
        <v>10</v>
      </c>
      <c r="F307" s="1">
        <v>12</v>
      </c>
      <c r="G307" s="32">
        <v>67200</v>
      </c>
      <c r="H307" s="32">
        <f>謝金請求金額タリフ[[#This Row],[元（2026年タリフ）のベース請求金額（税別）]]*0.9</f>
        <v>60480</v>
      </c>
      <c r="I307" s="32">
        <v>51744</v>
      </c>
      <c r="J307" s="32">
        <f>謝金請求金額タリフ[[#This Row],[ベース請求金額（税別）]]*0.75*1.1</f>
        <v>49896.000000000007</v>
      </c>
      <c r="K307" s="1" t="s">
        <v>38</v>
      </c>
    </row>
    <row r="308" spans="1:11" x14ac:dyDescent="0.4">
      <c r="A308" s="28" t="s">
        <v>24</v>
      </c>
      <c r="B308" s="29" t="s">
        <v>6</v>
      </c>
      <c r="C308" s="29" t="s">
        <v>1</v>
      </c>
      <c r="D308" s="29" t="s">
        <v>17</v>
      </c>
      <c r="E308" s="29">
        <v>12</v>
      </c>
      <c r="F308" s="29">
        <v>13</v>
      </c>
      <c r="G308" s="34">
        <v>72800</v>
      </c>
      <c r="H308" s="34">
        <v>65520</v>
      </c>
      <c r="I308" s="34">
        <v>56056</v>
      </c>
      <c r="J308" s="34">
        <f>謝金請求金額タリフ[[#This Row],[ベース請求金額（税別）]]*0.75*1.1</f>
        <v>54054.000000000007</v>
      </c>
      <c r="K308" s="29" t="s">
        <v>39</v>
      </c>
    </row>
    <row r="309" spans="1:11" x14ac:dyDescent="0.4">
      <c r="A309" s="28" t="s">
        <v>24</v>
      </c>
      <c r="B309" s="29" t="s">
        <v>6</v>
      </c>
      <c r="C309" s="29" t="s">
        <v>1</v>
      </c>
      <c r="D309" s="29" t="s">
        <v>17</v>
      </c>
      <c r="E309" s="29">
        <v>13</v>
      </c>
      <c r="F309" s="30">
        <v>14</v>
      </c>
      <c r="G309" s="34">
        <v>78400</v>
      </c>
      <c r="H309" s="34">
        <v>70560</v>
      </c>
      <c r="I309" s="34">
        <v>60368</v>
      </c>
      <c r="J309" s="34">
        <f>謝金請求金額タリフ[[#This Row],[ベース請求金額（税別）]]*0.75*1.1</f>
        <v>58212.000000000007</v>
      </c>
      <c r="K309" s="29" t="s">
        <v>40</v>
      </c>
    </row>
    <row r="310" spans="1:11" x14ac:dyDescent="0.4">
      <c r="A310" s="28" t="s">
        <v>24</v>
      </c>
      <c r="B310" s="29" t="s">
        <v>6</v>
      </c>
      <c r="C310" s="29" t="s">
        <v>1</v>
      </c>
      <c r="D310" s="29" t="s">
        <v>17</v>
      </c>
      <c r="E310" s="29">
        <v>14</v>
      </c>
      <c r="F310" s="30">
        <v>24</v>
      </c>
      <c r="G310" s="34">
        <v>84000</v>
      </c>
      <c r="H310" s="34">
        <v>75600</v>
      </c>
      <c r="I310" s="34">
        <v>64680</v>
      </c>
      <c r="J310" s="34">
        <f>謝金請求金額タリフ[[#This Row],[ベース請求金額（税別）]]*0.75*1.1</f>
        <v>62370.000000000007</v>
      </c>
      <c r="K310" s="29" t="s">
        <v>41</v>
      </c>
    </row>
    <row r="311" spans="1:11" x14ac:dyDescent="0.4">
      <c r="A311" s="16" t="s">
        <v>24</v>
      </c>
      <c r="B311" s="1" t="s">
        <v>6</v>
      </c>
      <c r="C311" s="1" t="s">
        <v>2</v>
      </c>
      <c r="D311" s="1" t="s">
        <v>8</v>
      </c>
      <c r="E311" s="1">
        <v>0</v>
      </c>
      <c r="F311" s="5">
        <v>1</v>
      </c>
      <c r="G311" s="32">
        <v>23800</v>
      </c>
      <c r="H311" s="32">
        <f>謝金請求金額タリフ[[#This Row],[元（2026年タリフ）のベース請求金額（税別）]]*0.9</f>
        <v>21420</v>
      </c>
      <c r="I311" s="32">
        <v>7330</v>
      </c>
      <c r="J311" s="33">
        <f>謝金請求金額タリフ[[#This Row],[ベース請求金額（税別）]]*0.75*1.1*0.4</f>
        <v>7068.6</v>
      </c>
      <c r="K311" s="18" t="s">
        <v>31</v>
      </c>
    </row>
    <row r="312" spans="1:11" x14ac:dyDescent="0.4">
      <c r="A312" s="16" t="s">
        <v>24</v>
      </c>
      <c r="B312" s="1" t="s">
        <v>6</v>
      </c>
      <c r="C312" s="1" t="s">
        <v>2</v>
      </c>
      <c r="D312" s="1" t="s">
        <v>8</v>
      </c>
      <c r="E312" s="1">
        <v>1</v>
      </c>
      <c r="F312" s="5">
        <v>2</v>
      </c>
      <c r="G312" s="32">
        <v>23800</v>
      </c>
      <c r="H312" s="32">
        <f>謝金請求金額タリフ[[#This Row],[元（2026年タリフ）のベース請求金額（税別）]]*0.9</f>
        <v>21420</v>
      </c>
      <c r="I312" s="32">
        <v>12828</v>
      </c>
      <c r="J312" s="32">
        <f>謝金請求金額タリフ[[#This Row],[ベース請求金額（税別）]]*0.75*1.1*0.7</f>
        <v>12370.05</v>
      </c>
      <c r="K312" s="1" t="s">
        <v>32</v>
      </c>
    </row>
    <row r="313" spans="1:11" x14ac:dyDescent="0.4">
      <c r="A313" s="16" t="s">
        <v>24</v>
      </c>
      <c r="B313" s="1" t="s">
        <v>6</v>
      </c>
      <c r="C313" s="1" t="s">
        <v>2</v>
      </c>
      <c r="D313" s="1" t="s">
        <v>8</v>
      </c>
      <c r="E313" s="1">
        <v>2</v>
      </c>
      <c r="F313" s="1">
        <v>3</v>
      </c>
      <c r="G313" s="32">
        <v>23800</v>
      </c>
      <c r="H313" s="32">
        <f>謝金請求金額タリフ[[#This Row],[元（2026年タリフ）のベース請求金額（税別）]]*0.9</f>
        <v>21420</v>
      </c>
      <c r="I313" s="32">
        <v>18326</v>
      </c>
      <c r="J313" s="32">
        <f>謝金請求金額タリフ[[#This Row],[ベース請求金額（税別）]]*0.75*1.1</f>
        <v>17671.5</v>
      </c>
      <c r="K313" s="1" t="s">
        <v>33</v>
      </c>
    </row>
    <row r="314" spans="1:11" x14ac:dyDescent="0.4">
      <c r="A314" s="16" t="s">
        <v>24</v>
      </c>
      <c r="B314" s="1" t="s">
        <v>6</v>
      </c>
      <c r="C314" s="1" t="s">
        <v>2</v>
      </c>
      <c r="D314" s="1" t="s">
        <v>8</v>
      </c>
      <c r="E314" s="1">
        <v>3</v>
      </c>
      <c r="F314" s="1">
        <v>5</v>
      </c>
      <c r="G314" s="32">
        <v>33600</v>
      </c>
      <c r="H314" s="32">
        <f>謝金請求金額タリフ[[#This Row],[元（2026年タリフ）のベース請求金額（税別）]]*0.9</f>
        <v>30240</v>
      </c>
      <c r="I314" s="32">
        <v>25872</v>
      </c>
      <c r="J314" s="32">
        <f>謝金請求金額タリフ[[#This Row],[ベース請求金額（税別）]]*0.75*1.1</f>
        <v>24948.000000000004</v>
      </c>
      <c r="K314" s="1" t="s">
        <v>34</v>
      </c>
    </row>
    <row r="315" spans="1:11" x14ac:dyDescent="0.4">
      <c r="A315" s="16" t="s">
        <v>24</v>
      </c>
      <c r="B315" s="1" t="s">
        <v>6</v>
      </c>
      <c r="C315" s="1" t="s">
        <v>2</v>
      </c>
      <c r="D315" s="1" t="s">
        <v>8</v>
      </c>
      <c r="E315" s="1">
        <v>5</v>
      </c>
      <c r="F315" s="1">
        <v>8</v>
      </c>
      <c r="G315" s="32">
        <v>49000</v>
      </c>
      <c r="H315" s="32">
        <f>謝金請求金額タリフ[[#This Row],[元（2026年タリフ）のベース請求金額（税別）]]*0.9</f>
        <v>44100</v>
      </c>
      <c r="I315" s="32">
        <v>37730</v>
      </c>
      <c r="J315" s="32">
        <f>謝金請求金額タリフ[[#This Row],[ベース請求金額（税別）]]*0.75*1.1</f>
        <v>36382.5</v>
      </c>
      <c r="K315" s="1" t="s">
        <v>35</v>
      </c>
    </row>
    <row r="316" spans="1:11" x14ac:dyDescent="0.4">
      <c r="A316" s="16" t="s">
        <v>24</v>
      </c>
      <c r="B316" s="1" t="s">
        <v>6</v>
      </c>
      <c r="C316" s="1" t="s">
        <v>2</v>
      </c>
      <c r="D316" s="1" t="s">
        <v>8</v>
      </c>
      <c r="E316" s="1">
        <v>8</v>
      </c>
      <c r="F316" s="1">
        <v>10</v>
      </c>
      <c r="G316" s="32">
        <v>58800</v>
      </c>
      <c r="H316" s="32">
        <f>謝金請求金額タリフ[[#This Row],[元（2026年タリフ）のベース請求金額（税別）]]*0.9</f>
        <v>52920</v>
      </c>
      <c r="I316" s="32">
        <v>45276</v>
      </c>
      <c r="J316" s="32">
        <f>謝金請求金額タリフ[[#This Row],[ベース請求金額（税別）]]*0.75*1.1</f>
        <v>43659</v>
      </c>
      <c r="K316" s="1" t="s">
        <v>36</v>
      </c>
    </row>
    <row r="317" spans="1:11" x14ac:dyDescent="0.4">
      <c r="A317" s="16" t="s">
        <v>24</v>
      </c>
      <c r="B317" s="1" t="s">
        <v>6</v>
      </c>
      <c r="C317" s="1" t="s">
        <v>2</v>
      </c>
      <c r="D317" s="1" t="s">
        <v>8</v>
      </c>
      <c r="E317" s="1">
        <v>10</v>
      </c>
      <c r="F317" s="1">
        <v>12</v>
      </c>
      <c r="G317" s="32">
        <v>67200</v>
      </c>
      <c r="H317" s="32">
        <f>謝金請求金額タリフ[[#This Row],[元（2026年タリフ）のベース請求金額（税別）]]*0.9</f>
        <v>60480</v>
      </c>
      <c r="I317" s="32">
        <v>51744</v>
      </c>
      <c r="J317" s="32">
        <f>謝金請求金額タリフ[[#This Row],[ベース請求金額（税別）]]*0.75*1.1</f>
        <v>49896.000000000007</v>
      </c>
      <c r="K317" s="1" t="s">
        <v>38</v>
      </c>
    </row>
    <row r="318" spans="1:11" x14ac:dyDescent="0.4">
      <c r="A318" s="28" t="s">
        <v>24</v>
      </c>
      <c r="B318" s="29" t="s">
        <v>6</v>
      </c>
      <c r="C318" s="29" t="s">
        <v>2</v>
      </c>
      <c r="D318" s="29" t="s">
        <v>8</v>
      </c>
      <c r="E318" s="29">
        <v>12</v>
      </c>
      <c r="F318" s="29">
        <v>13</v>
      </c>
      <c r="G318" s="34">
        <v>72800</v>
      </c>
      <c r="H318" s="34">
        <v>65520</v>
      </c>
      <c r="I318" s="34">
        <v>56056</v>
      </c>
      <c r="J318" s="34">
        <f>謝金請求金額タリフ[[#This Row],[ベース請求金額（税別）]]*0.75*1.1</f>
        <v>54054.000000000007</v>
      </c>
      <c r="K318" s="29" t="s">
        <v>39</v>
      </c>
    </row>
    <row r="319" spans="1:11" x14ac:dyDescent="0.4">
      <c r="A319" s="28" t="s">
        <v>24</v>
      </c>
      <c r="B319" s="29" t="s">
        <v>6</v>
      </c>
      <c r="C319" s="29" t="s">
        <v>2</v>
      </c>
      <c r="D319" s="29" t="s">
        <v>8</v>
      </c>
      <c r="E319" s="29">
        <v>13</v>
      </c>
      <c r="F319" s="30">
        <v>14</v>
      </c>
      <c r="G319" s="34">
        <v>78400</v>
      </c>
      <c r="H319" s="34">
        <v>70560</v>
      </c>
      <c r="I319" s="34">
        <v>60368</v>
      </c>
      <c r="J319" s="34">
        <f>謝金請求金額タリフ[[#This Row],[ベース請求金額（税別）]]*0.75*1.1</f>
        <v>58212.000000000007</v>
      </c>
      <c r="K319" s="29" t="s">
        <v>40</v>
      </c>
    </row>
    <row r="320" spans="1:11" x14ac:dyDescent="0.4">
      <c r="A320" s="28" t="s">
        <v>24</v>
      </c>
      <c r="B320" s="29" t="s">
        <v>6</v>
      </c>
      <c r="C320" s="29" t="s">
        <v>2</v>
      </c>
      <c r="D320" s="29" t="s">
        <v>8</v>
      </c>
      <c r="E320" s="29">
        <v>14</v>
      </c>
      <c r="F320" s="30">
        <v>24</v>
      </c>
      <c r="G320" s="34">
        <v>84000</v>
      </c>
      <c r="H320" s="34">
        <v>75600</v>
      </c>
      <c r="I320" s="34">
        <v>64680</v>
      </c>
      <c r="J320" s="34">
        <f>謝金請求金額タリフ[[#This Row],[ベース請求金額（税別）]]*0.75*1.1</f>
        <v>62370.000000000007</v>
      </c>
      <c r="K320" s="29" t="s">
        <v>41</v>
      </c>
    </row>
    <row r="321" spans="1:11" x14ac:dyDescent="0.4">
      <c r="A321" s="16" t="s">
        <v>24</v>
      </c>
      <c r="B321" s="1" t="s">
        <v>6</v>
      </c>
      <c r="C321" s="1" t="s">
        <v>2</v>
      </c>
      <c r="D321" s="1" t="s">
        <v>17</v>
      </c>
      <c r="E321" s="1">
        <v>0</v>
      </c>
      <c r="F321" s="5">
        <v>1</v>
      </c>
      <c r="G321" s="32">
        <v>28000</v>
      </c>
      <c r="H321" s="32">
        <f>謝金請求金額タリフ[[#This Row],[元（2026年タリフ）のベース請求金額（税別）]]*0.9</f>
        <v>25200</v>
      </c>
      <c r="I321" s="32">
        <v>8624</v>
      </c>
      <c r="J321" s="33">
        <f>謝金請求金額タリフ[[#This Row],[ベース請求金額（税別）]]*0.75*1.1*0.4</f>
        <v>8316</v>
      </c>
      <c r="K321" s="18" t="s">
        <v>31</v>
      </c>
    </row>
    <row r="322" spans="1:11" x14ac:dyDescent="0.4">
      <c r="A322" s="16" t="s">
        <v>24</v>
      </c>
      <c r="B322" s="1" t="s">
        <v>6</v>
      </c>
      <c r="C322" s="1" t="s">
        <v>2</v>
      </c>
      <c r="D322" s="1" t="s">
        <v>17</v>
      </c>
      <c r="E322" s="1">
        <v>1</v>
      </c>
      <c r="F322" s="5">
        <v>2</v>
      </c>
      <c r="G322" s="32">
        <v>28000</v>
      </c>
      <c r="H322" s="32">
        <f>謝金請求金額タリフ[[#This Row],[元（2026年タリフ）のベース請求金額（税別）]]*0.9</f>
        <v>25200</v>
      </c>
      <c r="I322" s="32">
        <v>15092</v>
      </c>
      <c r="J322" s="32">
        <f>謝金請求金額タリフ[[#This Row],[ベース請求金額（税別）]]*0.75*1.1*0.7</f>
        <v>14552.999999999998</v>
      </c>
      <c r="K322" s="1" t="s">
        <v>32</v>
      </c>
    </row>
    <row r="323" spans="1:11" x14ac:dyDescent="0.4">
      <c r="A323" s="16" t="s">
        <v>24</v>
      </c>
      <c r="B323" s="1" t="s">
        <v>6</v>
      </c>
      <c r="C323" s="1" t="s">
        <v>2</v>
      </c>
      <c r="D323" s="1" t="s">
        <v>17</v>
      </c>
      <c r="E323" s="1">
        <v>2</v>
      </c>
      <c r="F323" s="1">
        <v>3</v>
      </c>
      <c r="G323" s="32">
        <v>28000</v>
      </c>
      <c r="H323" s="32">
        <f>謝金請求金額タリフ[[#This Row],[元（2026年タリフ）のベース請求金額（税別）]]*0.9</f>
        <v>25200</v>
      </c>
      <c r="I323" s="32">
        <v>21560</v>
      </c>
      <c r="J323" s="32">
        <f>謝金請求金額タリフ[[#This Row],[ベース請求金額（税別）]]*0.75*1.1</f>
        <v>20790</v>
      </c>
      <c r="K323" s="1" t="s">
        <v>33</v>
      </c>
    </row>
    <row r="324" spans="1:11" x14ac:dyDescent="0.4">
      <c r="A324" s="16" t="s">
        <v>24</v>
      </c>
      <c r="B324" s="1" t="s">
        <v>6</v>
      </c>
      <c r="C324" s="1" t="s">
        <v>2</v>
      </c>
      <c r="D324" s="1" t="s">
        <v>17</v>
      </c>
      <c r="E324" s="1">
        <v>3</v>
      </c>
      <c r="F324" s="1">
        <v>5</v>
      </c>
      <c r="G324" s="32">
        <v>39200</v>
      </c>
      <c r="H324" s="32">
        <f>謝金請求金額タリフ[[#This Row],[元（2026年タリフ）のベース請求金額（税別）]]*0.9</f>
        <v>35280</v>
      </c>
      <c r="I324" s="32">
        <v>30184</v>
      </c>
      <c r="J324" s="32">
        <f>謝金請求金額タリフ[[#This Row],[ベース請求金額（税別）]]*0.75*1.1</f>
        <v>29106.000000000004</v>
      </c>
      <c r="K324" s="1" t="s">
        <v>34</v>
      </c>
    </row>
    <row r="325" spans="1:11" x14ac:dyDescent="0.4">
      <c r="A325" s="16" t="s">
        <v>24</v>
      </c>
      <c r="B325" s="1" t="s">
        <v>6</v>
      </c>
      <c r="C325" s="1" t="s">
        <v>2</v>
      </c>
      <c r="D325" s="1" t="s">
        <v>17</v>
      </c>
      <c r="E325" s="1">
        <v>5</v>
      </c>
      <c r="F325" s="1">
        <v>8</v>
      </c>
      <c r="G325" s="32">
        <v>57400</v>
      </c>
      <c r="H325" s="32">
        <f>謝金請求金額タリフ[[#This Row],[元（2026年タリフ）のベース請求金額（税別）]]*0.9</f>
        <v>51660</v>
      </c>
      <c r="I325" s="32">
        <v>44198</v>
      </c>
      <c r="J325" s="32">
        <f>謝金請求金額タリフ[[#This Row],[ベース請求金額（税別）]]*0.75*1.1</f>
        <v>42619.5</v>
      </c>
      <c r="K325" s="1" t="s">
        <v>35</v>
      </c>
    </row>
    <row r="326" spans="1:11" x14ac:dyDescent="0.4">
      <c r="A326" s="16" t="s">
        <v>24</v>
      </c>
      <c r="B326" s="1" t="s">
        <v>6</v>
      </c>
      <c r="C326" s="1" t="s">
        <v>2</v>
      </c>
      <c r="D326" s="1" t="s">
        <v>17</v>
      </c>
      <c r="E326" s="1">
        <v>8</v>
      </c>
      <c r="F326" s="1">
        <v>10</v>
      </c>
      <c r="G326" s="32">
        <v>68600</v>
      </c>
      <c r="H326" s="32">
        <f>謝金請求金額タリフ[[#This Row],[元（2026年タリフ）のベース請求金額（税別）]]*0.9</f>
        <v>61740</v>
      </c>
      <c r="I326" s="32">
        <v>52822</v>
      </c>
      <c r="J326" s="32">
        <f>謝金請求金額タリフ[[#This Row],[ベース請求金額（税別）]]*0.75*1.1</f>
        <v>50935.500000000007</v>
      </c>
      <c r="K326" s="1" t="s">
        <v>36</v>
      </c>
    </row>
    <row r="327" spans="1:11" x14ac:dyDescent="0.4">
      <c r="A327" s="16" t="s">
        <v>24</v>
      </c>
      <c r="B327" s="1" t="s">
        <v>6</v>
      </c>
      <c r="C327" s="1" t="s">
        <v>2</v>
      </c>
      <c r="D327" s="1" t="s">
        <v>17</v>
      </c>
      <c r="E327" s="1">
        <v>10</v>
      </c>
      <c r="F327" s="1">
        <v>12</v>
      </c>
      <c r="G327" s="32">
        <v>78400</v>
      </c>
      <c r="H327" s="32">
        <f>謝金請求金額タリフ[[#This Row],[元（2026年タリフ）のベース請求金額（税別）]]*0.9</f>
        <v>70560</v>
      </c>
      <c r="I327" s="32">
        <v>60368</v>
      </c>
      <c r="J327" s="32">
        <f>謝金請求金額タリフ[[#This Row],[ベース請求金額（税別）]]*0.75*1.1</f>
        <v>58212.000000000007</v>
      </c>
      <c r="K327" s="1" t="s">
        <v>38</v>
      </c>
    </row>
    <row r="328" spans="1:11" x14ac:dyDescent="0.4">
      <c r="A328" s="28" t="s">
        <v>24</v>
      </c>
      <c r="B328" s="29" t="s">
        <v>6</v>
      </c>
      <c r="C328" s="29" t="s">
        <v>2</v>
      </c>
      <c r="D328" s="29" t="s">
        <v>17</v>
      </c>
      <c r="E328" s="29">
        <v>12</v>
      </c>
      <c r="F328" s="29">
        <v>13</v>
      </c>
      <c r="G328" s="34">
        <v>84900</v>
      </c>
      <c r="H328" s="34">
        <v>76440</v>
      </c>
      <c r="I328" s="34">
        <v>65373</v>
      </c>
      <c r="J328" s="34">
        <f>謝金請求金額タリフ[[#This Row],[ベース請求金額（税別）]]*0.75*1.1</f>
        <v>63063.000000000007</v>
      </c>
      <c r="K328" s="29" t="s">
        <v>39</v>
      </c>
    </row>
    <row r="329" spans="1:11" ht="19.5" customHeight="1" x14ac:dyDescent="0.4">
      <c r="A329" s="28" t="s">
        <v>24</v>
      </c>
      <c r="B329" s="29" t="s">
        <v>6</v>
      </c>
      <c r="C329" s="29" t="s">
        <v>2</v>
      </c>
      <c r="D329" s="29" t="s">
        <v>17</v>
      </c>
      <c r="E329" s="29">
        <v>13</v>
      </c>
      <c r="F329" s="30">
        <v>14</v>
      </c>
      <c r="G329" s="34">
        <v>91400</v>
      </c>
      <c r="H329" s="34">
        <v>82320</v>
      </c>
      <c r="I329" s="34">
        <v>70378</v>
      </c>
      <c r="J329" s="34">
        <f>謝金請求金額タリフ[[#This Row],[ベース請求金額（税別）]]*0.75*1.1</f>
        <v>67914</v>
      </c>
      <c r="K329" s="29" t="s">
        <v>40</v>
      </c>
    </row>
    <row r="330" spans="1:11" x14ac:dyDescent="0.4">
      <c r="A330" s="28" t="s">
        <v>24</v>
      </c>
      <c r="B330" s="29" t="s">
        <v>6</v>
      </c>
      <c r="C330" s="29" t="s">
        <v>2</v>
      </c>
      <c r="D330" s="29" t="s">
        <v>17</v>
      </c>
      <c r="E330" s="29">
        <v>14</v>
      </c>
      <c r="F330" s="30">
        <v>24</v>
      </c>
      <c r="G330" s="34">
        <v>97900</v>
      </c>
      <c r="H330" s="34">
        <v>88200</v>
      </c>
      <c r="I330" s="34">
        <v>75383</v>
      </c>
      <c r="J330" s="34">
        <f>謝金請求金額タリフ[[#This Row],[ベース請求金額（税別）]]*0.75*1.1</f>
        <v>72765</v>
      </c>
      <c r="K330" s="29" t="s">
        <v>41</v>
      </c>
    </row>
    <row r="331" spans="1:11" x14ac:dyDescent="0.4">
      <c r="A331" s="19" t="s">
        <v>24</v>
      </c>
      <c r="B331" s="20" t="s">
        <v>7</v>
      </c>
      <c r="C331" s="20" t="s">
        <v>1</v>
      </c>
      <c r="D331" s="20" t="s">
        <v>8</v>
      </c>
      <c r="E331" s="20">
        <v>0</v>
      </c>
      <c r="F331" s="21">
        <v>3</v>
      </c>
      <c r="G331" s="36">
        <v>31800</v>
      </c>
      <c r="H331" s="36">
        <f>H303*4/3</f>
        <v>28560</v>
      </c>
      <c r="I331" s="36">
        <v>24486</v>
      </c>
      <c r="J331" s="36">
        <f>謝金請求金額タリフ[[#This Row],[ベース請求金額（税別）]]*0.75*1.1</f>
        <v>23562.000000000004</v>
      </c>
      <c r="K331" s="20" t="s">
        <v>33</v>
      </c>
    </row>
    <row r="332" spans="1:11" x14ac:dyDescent="0.4">
      <c r="A332" s="19" t="s">
        <v>24</v>
      </c>
      <c r="B332" s="20" t="s">
        <v>7</v>
      </c>
      <c r="C332" s="20" t="s">
        <v>1</v>
      </c>
      <c r="D332" s="20" t="s">
        <v>8</v>
      </c>
      <c r="E332" s="20">
        <v>3</v>
      </c>
      <c r="F332" s="21">
        <v>5</v>
      </c>
      <c r="G332" s="36">
        <v>44800</v>
      </c>
      <c r="H332" s="36">
        <f t="shared" ref="H332:H335" si="16">H304*4/3</f>
        <v>40320</v>
      </c>
      <c r="I332" s="36">
        <v>34496</v>
      </c>
      <c r="J332" s="36">
        <f>謝金請求金額タリフ[[#This Row],[ベース請求金額（税別）]]*0.75*1.1</f>
        <v>33264</v>
      </c>
      <c r="K332" s="20" t="s">
        <v>34</v>
      </c>
    </row>
    <row r="333" spans="1:11" x14ac:dyDescent="0.4">
      <c r="A333" s="19" t="s">
        <v>24</v>
      </c>
      <c r="B333" s="20" t="s">
        <v>7</v>
      </c>
      <c r="C333" s="20" t="s">
        <v>1</v>
      </c>
      <c r="D333" s="20" t="s">
        <v>8</v>
      </c>
      <c r="E333" s="20">
        <v>5</v>
      </c>
      <c r="F333" s="21">
        <v>8</v>
      </c>
      <c r="G333" s="36">
        <v>65400</v>
      </c>
      <c r="H333" s="36">
        <f t="shared" si="16"/>
        <v>58800</v>
      </c>
      <c r="I333" s="36">
        <v>50358</v>
      </c>
      <c r="J333" s="36">
        <f>謝金請求金額タリフ[[#This Row],[ベース請求金額（税別）]]*0.75*1.1</f>
        <v>48510.000000000007</v>
      </c>
      <c r="K333" s="20" t="s">
        <v>35</v>
      </c>
    </row>
    <row r="334" spans="1:11" x14ac:dyDescent="0.4">
      <c r="A334" s="19" t="s">
        <v>24</v>
      </c>
      <c r="B334" s="20" t="s">
        <v>7</v>
      </c>
      <c r="C334" s="20" t="s">
        <v>1</v>
      </c>
      <c r="D334" s="20" t="s">
        <v>8</v>
      </c>
      <c r="E334" s="20">
        <v>8</v>
      </c>
      <c r="F334" s="21">
        <v>10</v>
      </c>
      <c r="G334" s="36">
        <v>74200</v>
      </c>
      <c r="H334" s="36">
        <f t="shared" si="16"/>
        <v>70560</v>
      </c>
      <c r="I334" s="36">
        <v>57134</v>
      </c>
      <c r="J334" s="36">
        <f>謝金請求金額タリフ[[#This Row],[ベース請求金額（税別）]]*0.75*1.1</f>
        <v>58212.000000000007</v>
      </c>
      <c r="K334" s="20" t="s">
        <v>36</v>
      </c>
    </row>
    <row r="335" spans="1:11" x14ac:dyDescent="0.4">
      <c r="A335" s="19" t="s">
        <v>24</v>
      </c>
      <c r="B335" s="20" t="s">
        <v>7</v>
      </c>
      <c r="C335" s="20" t="s">
        <v>1</v>
      </c>
      <c r="D335" s="20" t="s">
        <v>8</v>
      </c>
      <c r="E335" s="20">
        <v>10</v>
      </c>
      <c r="F335" s="20">
        <v>12</v>
      </c>
      <c r="G335" s="36">
        <v>89300</v>
      </c>
      <c r="H335" s="36">
        <f t="shared" si="16"/>
        <v>80640</v>
      </c>
      <c r="I335" s="36">
        <v>68761</v>
      </c>
      <c r="J335" s="36">
        <f>謝金請求金額タリフ[[#This Row],[ベース請求金額（税別）]]*0.75*1.1</f>
        <v>66528</v>
      </c>
      <c r="K335" s="20" t="s">
        <v>38</v>
      </c>
    </row>
    <row r="336" spans="1:11" x14ac:dyDescent="0.4">
      <c r="A336" s="37" t="s">
        <v>24</v>
      </c>
      <c r="B336" s="38" t="s">
        <v>7</v>
      </c>
      <c r="C336" s="38" t="s">
        <v>1</v>
      </c>
      <c r="D336" s="38" t="s">
        <v>8</v>
      </c>
      <c r="E336" s="38">
        <v>12</v>
      </c>
      <c r="F336" s="38">
        <v>13</v>
      </c>
      <c r="G336" s="39">
        <v>96800</v>
      </c>
      <c r="H336" s="39">
        <v>87360</v>
      </c>
      <c r="I336" s="39">
        <v>74536</v>
      </c>
      <c r="J336" s="39">
        <f>謝金請求金額タリフ[[#This Row],[ベース請求金額（税別）]]*0.75*1.1</f>
        <v>72072</v>
      </c>
      <c r="K336" s="38" t="s">
        <v>39</v>
      </c>
    </row>
    <row r="337" spans="1:11" x14ac:dyDescent="0.4">
      <c r="A337" s="37" t="s">
        <v>24</v>
      </c>
      <c r="B337" s="38" t="s">
        <v>7</v>
      </c>
      <c r="C337" s="38" t="s">
        <v>1</v>
      </c>
      <c r="D337" s="38" t="s">
        <v>8</v>
      </c>
      <c r="E337" s="38">
        <v>13</v>
      </c>
      <c r="F337" s="40">
        <v>14</v>
      </c>
      <c r="G337" s="39">
        <v>104300</v>
      </c>
      <c r="H337" s="39">
        <v>94080</v>
      </c>
      <c r="I337" s="39">
        <v>80311</v>
      </c>
      <c r="J337" s="39">
        <f>謝金請求金額タリフ[[#This Row],[ベース請求金額（税別）]]*0.75*1.1</f>
        <v>77616</v>
      </c>
      <c r="K337" s="38" t="s">
        <v>40</v>
      </c>
    </row>
    <row r="338" spans="1:11" x14ac:dyDescent="0.4">
      <c r="A338" s="37" t="s">
        <v>24</v>
      </c>
      <c r="B338" s="38" t="s">
        <v>7</v>
      </c>
      <c r="C338" s="38" t="s">
        <v>1</v>
      </c>
      <c r="D338" s="38" t="s">
        <v>8</v>
      </c>
      <c r="E338" s="38">
        <v>14</v>
      </c>
      <c r="F338" s="40">
        <v>24</v>
      </c>
      <c r="G338" s="39">
        <v>111800</v>
      </c>
      <c r="H338" s="39">
        <v>100800</v>
      </c>
      <c r="I338" s="39">
        <v>86086</v>
      </c>
      <c r="J338" s="39">
        <f>謝金請求金額タリフ[[#This Row],[ベース請求金額（税別）]]*0.75*1.1</f>
        <v>83160</v>
      </c>
      <c r="K338" s="38" t="s">
        <v>41</v>
      </c>
    </row>
    <row r="339" spans="1:11" x14ac:dyDescent="0.4">
      <c r="A339" s="19" t="s">
        <v>24</v>
      </c>
      <c r="B339" s="20" t="s">
        <v>7</v>
      </c>
      <c r="C339" s="20" t="s">
        <v>1</v>
      </c>
      <c r="D339" s="20" t="s">
        <v>17</v>
      </c>
      <c r="E339" s="20">
        <v>0</v>
      </c>
      <c r="F339" s="21">
        <v>3</v>
      </c>
      <c r="G339" s="36">
        <v>35700</v>
      </c>
      <c r="H339" s="36">
        <f>H303*3/2</f>
        <v>32130</v>
      </c>
      <c r="I339" s="36">
        <v>27489</v>
      </c>
      <c r="J339" s="36">
        <f>謝金請求金額タリフ[[#This Row],[ベース請求金額（税別）]]*0.75*1.1</f>
        <v>26507.250000000004</v>
      </c>
      <c r="K339" s="20" t="s">
        <v>33</v>
      </c>
    </row>
    <row r="340" spans="1:11" x14ac:dyDescent="0.4">
      <c r="A340" s="19" t="s">
        <v>24</v>
      </c>
      <c r="B340" s="20" t="s">
        <v>7</v>
      </c>
      <c r="C340" s="20" t="s">
        <v>1</v>
      </c>
      <c r="D340" s="20" t="s">
        <v>17</v>
      </c>
      <c r="E340" s="20">
        <v>3</v>
      </c>
      <c r="F340" s="21">
        <v>5</v>
      </c>
      <c r="G340" s="36">
        <v>50400</v>
      </c>
      <c r="H340" s="36">
        <f t="shared" ref="H340:H343" si="17">H304*3/2</f>
        <v>45360</v>
      </c>
      <c r="I340" s="36">
        <v>38808</v>
      </c>
      <c r="J340" s="36">
        <f>謝金請求金額タリフ[[#This Row],[ベース請求金額（税別）]]*0.75*1.1</f>
        <v>37422</v>
      </c>
      <c r="K340" s="20" t="s">
        <v>34</v>
      </c>
    </row>
    <row r="341" spans="1:11" x14ac:dyDescent="0.4">
      <c r="A341" s="19" t="s">
        <v>24</v>
      </c>
      <c r="B341" s="20" t="s">
        <v>7</v>
      </c>
      <c r="C341" s="20" t="s">
        <v>1</v>
      </c>
      <c r="D341" s="20" t="s">
        <v>17</v>
      </c>
      <c r="E341" s="20">
        <v>5</v>
      </c>
      <c r="F341" s="21">
        <v>8</v>
      </c>
      <c r="G341" s="36">
        <v>73500</v>
      </c>
      <c r="H341" s="36">
        <f t="shared" si="17"/>
        <v>66150</v>
      </c>
      <c r="I341" s="36">
        <v>56595</v>
      </c>
      <c r="J341" s="36">
        <f>謝金請求金額タリフ[[#This Row],[ベース請求金額（税別）]]*0.75*1.1</f>
        <v>54573.750000000007</v>
      </c>
      <c r="K341" s="20" t="s">
        <v>35</v>
      </c>
    </row>
    <row r="342" spans="1:11" x14ac:dyDescent="0.4">
      <c r="A342" s="19" t="s">
        <v>24</v>
      </c>
      <c r="B342" s="20" t="s">
        <v>7</v>
      </c>
      <c r="C342" s="20" t="s">
        <v>1</v>
      </c>
      <c r="D342" s="20" t="s">
        <v>17</v>
      </c>
      <c r="E342" s="20">
        <v>8</v>
      </c>
      <c r="F342" s="21">
        <v>10</v>
      </c>
      <c r="G342" s="36">
        <v>84000</v>
      </c>
      <c r="H342" s="36">
        <f t="shared" si="17"/>
        <v>79380</v>
      </c>
      <c r="I342" s="36">
        <v>64680</v>
      </c>
      <c r="J342" s="36">
        <f>謝金請求金額タリフ[[#This Row],[ベース請求金額（税別）]]*0.75*1.1</f>
        <v>65488.500000000007</v>
      </c>
      <c r="K342" s="20" t="s">
        <v>36</v>
      </c>
    </row>
    <row r="343" spans="1:11" x14ac:dyDescent="0.4">
      <c r="A343" s="19" t="s">
        <v>24</v>
      </c>
      <c r="B343" s="20" t="s">
        <v>7</v>
      </c>
      <c r="C343" s="20" t="s">
        <v>1</v>
      </c>
      <c r="D343" s="20" t="s">
        <v>17</v>
      </c>
      <c r="E343" s="20">
        <v>10</v>
      </c>
      <c r="F343" s="20">
        <v>12</v>
      </c>
      <c r="G343" s="36">
        <v>100800</v>
      </c>
      <c r="H343" s="36">
        <f t="shared" si="17"/>
        <v>90720</v>
      </c>
      <c r="I343" s="36">
        <v>77616</v>
      </c>
      <c r="J343" s="36">
        <f>謝金請求金額タリフ[[#This Row],[ベース請求金額（税別）]]*0.75*1.1</f>
        <v>74844</v>
      </c>
      <c r="K343" s="20" t="s">
        <v>38</v>
      </c>
    </row>
    <row r="344" spans="1:11" x14ac:dyDescent="0.4">
      <c r="A344" s="37" t="s">
        <v>24</v>
      </c>
      <c r="B344" s="38" t="s">
        <v>7</v>
      </c>
      <c r="C344" s="38" t="s">
        <v>1</v>
      </c>
      <c r="D344" s="38" t="s">
        <v>17</v>
      </c>
      <c r="E344" s="38">
        <v>12</v>
      </c>
      <c r="F344" s="38">
        <v>13</v>
      </c>
      <c r="G344" s="39">
        <v>109200</v>
      </c>
      <c r="H344" s="39">
        <v>98280</v>
      </c>
      <c r="I344" s="39">
        <v>84084</v>
      </c>
      <c r="J344" s="39">
        <f>謝金請求金額タリフ[[#This Row],[ベース請求金額（税別）]]*0.75*1.1</f>
        <v>81081</v>
      </c>
      <c r="K344" s="38" t="s">
        <v>39</v>
      </c>
    </row>
    <row r="345" spans="1:11" x14ac:dyDescent="0.4">
      <c r="A345" s="37" t="s">
        <v>24</v>
      </c>
      <c r="B345" s="38" t="s">
        <v>7</v>
      </c>
      <c r="C345" s="38" t="s">
        <v>1</v>
      </c>
      <c r="D345" s="38" t="s">
        <v>17</v>
      </c>
      <c r="E345" s="38">
        <v>13</v>
      </c>
      <c r="F345" s="40">
        <v>14</v>
      </c>
      <c r="G345" s="39">
        <v>117600</v>
      </c>
      <c r="H345" s="39">
        <v>105840</v>
      </c>
      <c r="I345" s="39">
        <v>90552</v>
      </c>
      <c r="J345" s="39">
        <f>謝金請求金額タリフ[[#This Row],[ベース請求金額（税別）]]*0.75*1.1</f>
        <v>87318</v>
      </c>
      <c r="K345" s="38" t="s">
        <v>40</v>
      </c>
    </row>
    <row r="346" spans="1:11" x14ac:dyDescent="0.4">
      <c r="A346" s="37" t="s">
        <v>24</v>
      </c>
      <c r="B346" s="38" t="s">
        <v>7</v>
      </c>
      <c r="C346" s="38" t="s">
        <v>1</v>
      </c>
      <c r="D346" s="38" t="s">
        <v>17</v>
      </c>
      <c r="E346" s="38">
        <v>14</v>
      </c>
      <c r="F346" s="40">
        <v>24</v>
      </c>
      <c r="G346" s="39">
        <v>126000</v>
      </c>
      <c r="H346" s="39">
        <v>113400</v>
      </c>
      <c r="I346" s="39">
        <v>97020</v>
      </c>
      <c r="J346" s="39">
        <f>謝金請求金額タリフ[[#This Row],[ベース請求金額（税別）]]*0.75*1.1</f>
        <v>93555.000000000015</v>
      </c>
      <c r="K346" s="38" t="s">
        <v>41</v>
      </c>
    </row>
    <row r="347" spans="1:11" x14ac:dyDescent="0.4">
      <c r="A347" s="19" t="s">
        <v>24</v>
      </c>
      <c r="B347" s="20" t="s">
        <v>7</v>
      </c>
      <c r="C347" s="20" t="s">
        <v>2</v>
      </c>
      <c r="D347" s="20" t="s">
        <v>8</v>
      </c>
      <c r="E347" s="20">
        <v>0</v>
      </c>
      <c r="F347" s="21">
        <v>3</v>
      </c>
      <c r="G347" s="36">
        <v>31800</v>
      </c>
      <c r="H347" s="36">
        <f>H303*4/3</f>
        <v>28560</v>
      </c>
      <c r="I347" s="36">
        <v>24486</v>
      </c>
      <c r="J347" s="36">
        <f>謝金請求金額タリフ[[#This Row],[ベース請求金額（税別）]]*0.75*1.1</f>
        <v>23562.000000000004</v>
      </c>
      <c r="K347" s="20" t="s">
        <v>33</v>
      </c>
    </row>
    <row r="348" spans="1:11" x14ac:dyDescent="0.4">
      <c r="A348" s="19" t="s">
        <v>24</v>
      </c>
      <c r="B348" s="20" t="s">
        <v>7</v>
      </c>
      <c r="C348" s="20" t="s">
        <v>2</v>
      </c>
      <c r="D348" s="20" t="s">
        <v>8</v>
      </c>
      <c r="E348" s="20">
        <v>3</v>
      </c>
      <c r="F348" s="21">
        <v>5</v>
      </c>
      <c r="G348" s="36">
        <v>44800</v>
      </c>
      <c r="H348" s="36">
        <f t="shared" ref="H348:H351" si="18">H304*4/3</f>
        <v>40320</v>
      </c>
      <c r="I348" s="36">
        <v>34496</v>
      </c>
      <c r="J348" s="36">
        <f>謝金請求金額タリフ[[#This Row],[ベース請求金額（税別）]]*0.75*1.1</f>
        <v>33264</v>
      </c>
      <c r="K348" s="20" t="s">
        <v>34</v>
      </c>
    </row>
    <row r="349" spans="1:11" x14ac:dyDescent="0.4">
      <c r="A349" s="19" t="s">
        <v>24</v>
      </c>
      <c r="B349" s="20" t="s">
        <v>7</v>
      </c>
      <c r="C349" s="20" t="s">
        <v>2</v>
      </c>
      <c r="D349" s="20" t="s">
        <v>8</v>
      </c>
      <c r="E349" s="20">
        <v>5</v>
      </c>
      <c r="F349" s="21">
        <v>8</v>
      </c>
      <c r="G349" s="36">
        <v>65400</v>
      </c>
      <c r="H349" s="36">
        <f t="shared" si="18"/>
        <v>58800</v>
      </c>
      <c r="I349" s="36">
        <v>50358</v>
      </c>
      <c r="J349" s="36">
        <f>謝金請求金額タリフ[[#This Row],[ベース請求金額（税別）]]*0.75*1.1</f>
        <v>48510.000000000007</v>
      </c>
      <c r="K349" s="20" t="s">
        <v>35</v>
      </c>
    </row>
    <row r="350" spans="1:11" x14ac:dyDescent="0.4">
      <c r="A350" s="19" t="s">
        <v>24</v>
      </c>
      <c r="B350" s="20" t="s">
        <v>7</v>
      </c>
      <c r="C350" s="20" t="s">
        <v>2</v>
      </c>
      <c r="D350" s="20" t="s">
        <v>8</v>
      </c>
      <c r="E350" s="20">
        <v>8</v>
      </c>
      <c r="F350" s="21">
        <v>10</v>
      </c>
      <c r="G350" s="36">
        <v>74200</v>
      </c>
      <c r="H350" s="36">
        <f t="shared" si="18"/>
        <v>70560</v>
      </c>
      <c r="I350" s="36">
        <v>57134</v>
      </c>
      <c r="J350" s="36">
        <f>謝金請求金額タリフ[[#This Row],[ベース請求金額（税別）]]*0.75*1.1</f>
        <v>58212.000000000007</v>
      </c>
      <c r="K350" s="20" t="s">
        <v>36</v>
      </c>
    </row>
    <row r="351" spans="1:11" x14ac:dyDescent="0.4">
      <c r="A351" s="19" t="s">
        <v>24</v>
      </c>
      <c r="B351" s="20" t="s">
        <v>7</v>
      </c>
      <c r="C351" s="20" t="s">
        <v>2</v>
      </c>
      <c r="D351" s="20" t="s">
        <v>8</v>
      </c>
      <c r="E351" s="20">
        <v>10</v>
      </c>
      <c r="F351" s="20">
        <v>12</v>
      </c>
      <c r="G351" s="36">
        <v>89300</v>
      </c>
      <c r="H351" s="36">
        <f t="shared" si="18"/>
        <v>80640</v>
      </c>
      <c r="I351" s="36">
        <v>68761</v>
      </c>
      <c r="J351" s="36">
        <f>謝金請求金額タリフ[[#This Row],[ベース請求金額（税別）]]*0.75*1.1</f>
        <v>66528</v>
      </c>
      <c r="K351" s="20" t="s">
        <v>38</v>
      </c>
    </row>
    <row r="352" spans="1:11" x14ac:dyDescent="0.4">
      <c r="A352" s="37" t="s">
        <v>24</v>
      </c>
      <c r="B352" s="38" t="s">
        <v>7</v>
      </c>
      <c r="C352" s="38" t="s">
        <v>2</v>
      </c>
      <c r="D352" s="38" t="s">
        <v>8</v>
      </c>
      <c r="E352" s="38">
        <v>12</v>
      </c>
      <c r="F352" s="38">
        <v>13</v>
      </c>
      <c r="G352" s="39">
        <v>96800</v>
      </c>
      <c r="H352" s="39">
        <v>87360</v>
      </c>
      <c r="I352" s="39">
        <v>74536</v>
      </c>
      <c r="J352" s="39">
        <f>謝金請求金額タリフ[[#This Row],[ベース請求金額（税別）]]*0.75*1.1</f>
        <v>72072</v>
      </c>
      <c r="K352" s="38" t="s">
        <v>39</v>
      </c>
    </row>
    <row r="353" spans="1:11" x14ac:dyDescent="0.4">
      <c r="A353" s="37" t="s">
        <v>24</v>
      </c>
      <c r="B353" s="38" t="s">
        <v>7</v>
      </c>
      <c r="C353" s="38" t="s">
        <v>2</v>
      </c>
      <c r="D353" s="38" t="s">
        <v>8</v>
      </c>
      <c r="E353" s="38">
        <v>13</v>
      </c>
      <c r="F353" s="40">
        <v>14</v>
      </c>
      <c r="G353" s="39">
        <v>104300</v>
      </c>
      <c r="H353" s="39">
        <v>94080</v>
      </c>
      <c r="I353" s="39">
        <v>80311</v>
      </c>
      <c r="J353" s="39">
        <f>謝金請求金額タリフ[[#This Row],[ベース請求金額（税別）]]*0.75*1.1</f>
        <v>77616</v>
      </c>
      <c r="K353" s="38" t="s">
        <v>40</v>
      </c>
    </row>
    <row r="354" spans="1:11" x14ac:dyDescent="0.4">
      <c r="A354" s="37" t="s">
        <v>24</v>
      </c>
      <c r="B354" s="38" t="s">
        <v>7</v>
      </c>
      <c r="C354" s="38" t="s">
        <v>2</v>
      </c>
      <c r="D354" s="38" t="s">
        <v>8</v>
      </c>
      <c r="E354" s="38">
        <v>14</v>
      </c>
      <c r="F354" s="40">
        <v>24</v>
      </c>
      <c r="G354" s="39">
        <v>111800</v>
      </c>
      <c r="H354" s="39">
        <v>100800</v>
      </c>
      <c r="I354" s="39">
        <v>86086</v>
      </c>
      <c r="J354" s="39">
        <f>謝金請求金額タリフ[[#This Row],[ベース請求金額（税別）]]*0.75*1.1</f>
        <v>83160</v>
      </c>
      <c r="K354" s="38" t="s">
        <v>41</v>
      </c>
    </row>
    <row r="355" spans="1:11" x14ac:dyDescent="0.4">
      <c r="A355" s="19" t="s">
        <v>24</v>
      </c>
      <c r="B355" s="20" t="s">
        <v>7</v>
      </c>
      <c r="C355" s="20" t="s">
        <v>2</v>
      </c>
      <c r="D355" s="20" t="s">
        <v>17</v>
      </c>
      <c r="E355" s="20">
        <v>0</v>
      </c>
      <c r="F355" s="21">
        <v>3</v>
      </c>
      <c r="G355" s="36">
        <v>35700</v>
      </c>
      <c r="H355" s="36">
        <f>H303*3/2</f>
        <v>32130</v>
      </c>
      <c r="I355" s="36">
        <v>27489</v>
      </c>
      <c r="J355" s="36">
        <f>謝金請求金額タリフ[[#This Row],[ベース請求金額（税別）]]*0.75*1.1</f>
        <v>26507.250000000004</v>
      </c>
      <c r="K355" s="20" t="s">
        <v>33</v>
      </c>
    </row>
    <row r="356" spans="1:11" x14ac:dyDescent="0.4">
      <c r="A356" s="19" t="s">
        <v>24</v>
      </c>
      <c r="B356" s="20" t="s">
        <v>7</v>
      </c>
      <c r="C356" s="20" t="s">
        <v>2</v>
      </c>
      <c r="D356" s="20" t="s">
        <v>17</v>
      </c>
      <c r="E356" s="20">
        <v>3</v>
      </c>
      <c r="F356" s="21">
        <v>5</v>
      </c>
      <c r="G356" s="36">
        <v>50400</v>
      </c>
      <c r="H356" s="36">
        <f t="shared" ref="H356:H359" si="19">H304*3/2</f>
        <v>45360</v>
      </c>
      <c r="I356" s="36">
        <v>38808</v>
      </c>
      <c r="J356" s="36">
        <f>謝金請求金額タリフ[[#This Row],[ベース請求金額（税別）]]*0.75*1.1</f>
        <v>37422</v>
      </c>
      <c r="K356" s="20" t="s">
        <v>34</v>
      </c>
    </row>
    <row r="357" spans="1:11" x14ac:dyDescent="0.4">
      <c r="A357" s="19" t="s">
        <v>24</v>
      </c>
      <c r="B357" s="20" t="s">
        <v>7</v>
      </c>
      <c r="C357" s="20" t="s">
        <v>2</v>
      </c>
      <c r="D357" s="20" t="s">
        <v>17</v>
      </c>
      <c r="E357" s="20">
        <v>5</v>
      </c>
      <c r="F357" s="21">
        <v>8</v>
      </c>
      <c r="G357" s="36">
        <v>73500</v>
      </c>
      <c r="H357" s="36">
        <f t="shared" si="19"/>
        <v>66150</v>
      </c>
      <c r="I357" s="36">
        <v>56595</v>
      </c>
      <c r="J357" s="36">
        <f>謝金請求金額タリフ[[#This Row],[ベース請求金額（税別）]]*0.75*1.1</f>
        <v>54573.750000000007</v>
      </c>
      <c r="K357" s="20" t="s">
        <v>35</v>
      </c>
    </row>
    <row r="358" spans="1:11" x14ac:dyDescent="0.4">
      <c r="A358" s="19" t="s">
        <v>24</v>
      </c>
      <c r="B358" s="20" t="s">
        <v>7</v>
      </c>
      <c r="C358" s="20" t="s">
        <v>2</v>
      </c>
      <c r="D358" s="20" t="s">
        <v>17</v>
      </c>
      <c r="E358" s="20">
        <v>8</v>
      </c>
      <c r="F358" s="21">
        <v>10</v>
      </c>
      <c r="G358" s="36">
        <v>84000</v>
      </c>
      <c r="H358" s="36">
        <f t="shared" si="19"/>
        <v>79380</v>
      </c>
      <c r="I358" s="36">
        <v>64680</v>
      </c>
      <c r="J358" s="36">
        <f>謝金請求金額タリフ[[#This Row],[ベース請求金額（税別）]]*0.75*1.1</f>
        <v>65488.500000000007</v>
      </c>
      <c r="K358" s="20" t="s">
        <v>36</v>
      </c>
    </row>
    <row r="359" spans="1:11" x14ac:dyDescent="0.4">
      <c r="A359" s="19" t="s">
        <v>24</v>
      </c>
      <c r="B359" s="20" t="s">
        <v>7</v>
      </c>
      <c r="C359" s="20" t="s">
        <v>2</v>
      </c>
      <c r="D359" s="20" t="s">
        <v>17</v>
      </c>
      <c r="E359" s="20">
        <v>10</v>
      </c>
      <c r="F359" s="20">
        <v>12</v>
      </c>
      <c r="G359" s="36">
        <v>100800</v>
      </c>
      <c r="H359" s="36">
        <f t="shared" si="19"/>
        <v>90720</v>
      </c>
      <c r="I359" s="36">
        <v>77616</v>
      </c>
      <c r="J359" s="36">
        <f>謝金請求金額タリフ[[#This Row],[ベース請求金額（税別）]]*0.75*1.1</f>
        <v>74844</v>
      </c>
      <c r="K359" s="20" t="s">
        <v>38</v>
      </c>
    </row>
    <row r="360" spans="1:11" x14ac:dyDescent="0.4">
      <c r="A360" s="37" t="s">
        <v>24</v>
      </c>
      <c r="B360" s="38" t="s">
        <v>7</v>
      </c>
      <c r="C360" s="38" t="s">
        <v>2</v>
      </c>
      <c r="D360" s="38" t="s">
        <v>17</v>
      </c>
      <c r="E360" s="38">
        <v>12</v>
      </c>
      <c r="F360" s="38">
        <v>13</v>
      </c>
      <c r="G360" s="39">
        <v>109200</v>
      </c>
      <c r="H360" s="39">
        <v>98280</v>
      </c>
      <c r="I360" s="39">
        <v>84084</v>
      </c>
      <c r="J360" s="39">
        <f>謝金請求金額タリフ[[#This Row],[ベース請求金額（税別）]]*0.75*1.1</f>
        <v>81081</v>
      </c>
      <c r="K360" s="38" t="s">
        <v>39</v>
      </c>
    </row>
    <row r="361" spans="1:11" x14ac:dyDescent="0.4">
      <c r="A361" s="37" t="s">
        <v>24</v>
      </c>
      <c r="B361" s="38" t="s">
        <v>7</v>
      </c>
      <c r="C361" s="38" t="s">
        <v>2</v>
      </c>
      <c r="D361" s="38" t="s">
        <v>17</v>
      </c>
      <c r="E361" s="38">
        <v>13</v>
      </c>
      <c r="F361" s="40">
        <v>14</v>
      </c>
      <c r="G361" s="39">
        <v>117600</v>
      </c>
      <c r="H361" s="39">
        <v>105840</v>
      </c>
      <c r="I361" s="39">
        <v>90552</v>
      </c>
      <c r="J361" s="39">
        <f>謝金請求金額タリフ[[#This Row],[ベース請求金額（税別）]]*0.75*1.1</f>
        <v>87318</v>
      </c>
      <c r="K361" s="38" t="s">
        <v>40</v>
      </c>
    </row>
    <row r="362" spans="1:11" x14ac:dyDescent="0.4">
      <c r="A362" s="37" t="s">
        <v>24</v>
      </c>
      <c r="B362" s="38" t="s">
        <v>7</v>
      </c>
      <c r="C362" s="38" t="s">
        <v>2</v>
      </c>
      <c r="D362" s="38" t="s">
        <v>17</v>
      </c>
      <c r="E362" s="38">
        <v>14</v>
      </c>
      <c r="F362" s="40">
        <v>24</v>
      </c>
      <c r="G362" s="39">
        <v>126000</v>
      </c>
      <c r="H362" s="39">
        <v>113400</v>
      </c>
      <c r="I362" s="39">
        <v>97020</v>
      </c>
      <c r="J362" s="39">
        <f>謝金請求金額タリフ[[#This Row],[ベース請求金額（税別）]]*0.75*1.1</f>
        <v>93555.000000000015</v>
      </c>
      <c r="K362" s="38" t="s">
        <v>41</v>
      </c>
    </row>
    <row r="363" spans="1:11" x14ac:dyDescent="0.4">
      <c r="A363" s="16" t="s">
        <v>25</v>
      </c>
      <c r="B363" s="1" t="s">
        <v>6</v>
      </c>
      <c r="C363" s="1" t="s">
        <v>1</v>
      </c>
      <c r="D363" s="1" t="s">
        <v>8</v>
      </c>
      <c r="E363" s="1">
        <v>0</v>
      </c>
      <c r="F363" s="5">
        <v>1</v>
      </c>
      <c r="G363" s="32">
        <v>19600</v>
      </c>
      <c r="H363" s="32">
        <f>謝金請求金額タリフ[[#This Row],[元（2026年タリフ）のベース請求金額（税別）]]*0.9</f>
        <v>17640</v>
      </c>
      <c r="I363" s="32">
        <v>6036</v>
      </c>
      <c r="J363" s="33">
        <f>謝金請求金額タリフ[[#This Row],[ベース請求金額（税別）]]*0.75*1.1*0.4</f>
        <v>5821.2000000000007</v>
      </c>
      <c r="K363" s="18" t="s">
        <v>31</v>
      </c>
    </row>
    <row r="364" spans="1:11" x14ac:dyDescent="0.4">
      <c r="A364" s="16" t="s">
        <v>25</v>
      </c>
      <c r="B364" s="1" t="s">
        <v>6</v>
      </c>
      <c r="C364" s="1" t="s">
        <v>1</v>
      </c>
      <c r="D364" s="1" t="s">
        <v>8</v>
      </c>
      <c r="E364" s="1">
        <v>1</v>
      </c>
      <c r="F364" s="5">
        <v>2</v>
      </c>
      <c r="G364" s="32">
        <v>19600</v>
      </c>
      <c r="H364" s="32">
        <f>謝金請求金額タリフ[[#This Row],[元（2026年タリフ）のベース請求金額（税別）]]*0.9</f>
        <v>17640</v>
      </c>
      <c r="I364" s="32">
        <v>10564</v>
      </c>
      <c r="J364" s="32">
        <f>謝金請求金額タリフ[[#This Row],[ベース請求金額（税別）]]*0.75*1.1*0.7</f>
        <v>10187.1</v>
      </c>
      <c r="K364" s="1" t="s">
        <v>32</v>
      </c>
    </row>
    <row r="365" spans="1:11" x14ac:dyDescent="0.4">
      <c r="A365" s="16" t="s">
        <v>25</v>
      </c>
      <c r="B365" s="1" t="s">
        <v>6</v>
      </c>
      <c r="C365" s="1" t="s">
        <v>1</v>
      </c>
      <c r="D365" s="1" t="s">
        <v>8</v>
      </c>
      <c r="E365" s="1">
        <v>2</v>
      </c>
      <c r="F365" s="1">
        <v>3</v>
      </c>
      <c r="G365" s="32">
        <v>19600</v>
      </c>
      <c r="H365" s="32">
        <f>謝金請求金額タリフ[[#This Row],[元（2026年タリフ）のベース請求金額（税別）]]*0.9</f>
        <v>17640</v>
      </c>
      <c r="I365" s="32">
        <v>15092</v>
      </c>
      <c r="J365" s="32">
        <f>謝金請求金額タリフ[[#This Row],[ベース請求金額（税別）]]*0.75*1.1</f>
        <v>14553.000000000002</v>
      </c>
      <c r="K365" s="1" t="s">
        <v>33</v>
      </c>
    </row>
    <row r="366" spans="1:11" x14ac:dyDescent="0.4">
      <c r="A366" s="16" t="s">
        <v>25</v>
      </c>
      <c r="B366" s="1" t="s">
        <v>6</v>
      </c>
      <c r="C366" s="1" t="s">
        <v>1</v>
      </c>
      <c r="D366" s="1" t="s">
        <v>8</v>
      </c>
      <c r="E366" s="1">
        <v>3</v>
      </c>
      <c r="F366" s="1">
        <v>5</v>
      </c>
      <c r="G366" s="32">
        <v>28000</v>
      </c>
      <c r="H366" s="32">
        <f>謝金請求金額タリフ[[#This Row],[元（2026年タリフ）のベース請求金額（税別）]]*0.9</f>
        <v>25200</v>
      </c>
      <c r="I366" s="32">
        <v>21560</v>
      </c>
      <c r="J366" s="32">
        <f>謝金請求金額タリフ[[#This Row],[ベース請求金額（税別）]]*0.75*1.1</f>
        <v>20790</v>
      </c>
      <c r="K366" s="1" t="s">
        <v>34</v>
      </c>
    </row>
    <row r="367" spans="1:11" x14ac:dyDescent="0.4">
      <c r="A367" s="16" t="s">
        <v>25</v>
      </c>
      <c r="B367" s="1" t="s">
        <v>6</v>
      </c>
      <c r="C367" s="1" t="s">
        <v>1</v>
      </c>
      <c r="D367" s="1" t="s">
        <v>8</v>
      </c>
      <c r="E367" s="1">
        <v>5</v>
      </c>
      <c r="F367" s="1">
        <v>8</v>
      </c>
      <c r="G367" s="32">
        <v>40600</v>
      </c>
      <c r="H367" s="32">
        <f>謝金請求金額タリフ[[#This Row],[元（2026年タリフ）のベース請求金額（税別）]]*0.9</f>
        <v>36540</v>
      </c>
      <c r="I367" s="32">
        <v>31262</v>
      </c>
      <c r="J367" s="32">
        <f>謝金請求金額タリフ[[#This Row],[ベース請求金額（税別）]]*0.75*1.1</f>
        <v>30145.500000000004</v>
      </c>
      <c r="K367" s="1" t="s">
        <v>35</v>
      </c>
    </row>
    <row r="368" spans="1:11" x14ac:dyDescent="0.4">
      <c r="A368" s="16" t="s">
        <v>25</v>
      </c>
      <c r="B368" s="1" t="s">
        <v>6</v>
      </c>
      <c r="C368" s="1" t="s">
        <v>1</v>
      </c>
      <c r="D368" s="1" t="s">
        <v>8</v>
      </c>
      <c r="E368" s="1">
        <v>8</v>
      </c>
      <c r="F368" s="1">
        <v>10</v>
      </c>
      <c r="G368" s="32">
        <v>49000</v>
      </c>
      <c r="H368" s="32">
        <f>謝金請求金額タリフ[[#This Row],[元（2026年タリフ）のベース請求金額（税別）]]*0.9</f>
        <v>44100</v>
      </c>
      <c r="I368" s="32">
        <v>37730</v>
      </c>
      <c r="J368" s="32">
        <f>謝金請求金額タリフ[[#This Row],[ベース請求金額（税別）]]*0.75*1.1</f>
        <v>36382.5</v>
      </c>
      <c r="K368" s="1" t="s">
        <v>36</v>
      </c>
    </row>
    <row r="369" spans="1:11" x14ac:dyDescent="0.4">
      <c r="A369" s="16" t="s">
        <v>25</v>
      </c>
      <c r="B369" s="1" t="s">
        <v>6</v>
      </c>
      <c r="C369" s="1" t="s">
        <v>1</v>
      </c>
      <c r="D369" s="1" t="s">
        <v>8</v>
      </c>
      <c r="E369" s="1">
        <v>10</v>
      </c>
      <c r="F369" s="1">
        <v>12</v>
      </c>
      <c r="G369" s="32">
        <v>56000</v>
      </c>
      <c r="H369" s="32">
        <f>謝金請求金額タリフ[[#This Row],[元（2026年タリフ）のベース請求金額（税別）]]*0.9</f>
        <v>50400</v>
      </c>
      <c r="I369" s="32">
        <v>43120</v>
      </c>
      <c r="J369" s="32">
        <f>謝金請求金額タリフ[[#This Row],[ベース請求金額（税別）]]*0.75*1.1</f>
        <v>41580</v>
      </c>
      <c r="K369" s="1" t="s">
        <v>38</v>
      </c>
    </row>
    <row r="370" spans="1:11" x14ac:dyDescent="0.4">
      <c r="A370" s="28" t="s">
        <v>25</v>
      </c>
      <c r="B370" s="29" t="s">
        <v>6</v>
      </c>
      <c r="C370" s="29" t="s">
        <v>1</v>
      </c>
      <c r="D370" s="29" t="s">
        <v>8</v>
      </c>
      <c r="E370" s="29">
        <v>12</v>
      </c>
      <c r="F370" s="29">
        <v>13</v>
      </c>
      <c r="G370" s="34">
        <v>60600</v>
      </c>
      <c r="H370" s="34">
        <v>54600</v>
      </c>
      <c r="I370" s="34">
        <v>46662</v>
      </c>
      <c r="J370" s="34">
        <f>謝金請求金額タリフ[[#This Row],[ベース請求金額（税別）]]*0.75*1.1</f>
        <v>45045</v>
      </c>
      <c r="K370" s="29" t="s">
        <v>39</v>
      </c>
    </row>
    <row r="371" spans="1:11" x14ac:dyDescent="0.4">
      <c r="A371" s="28" t="s">
        <v>25</v>
      </c>
      <c r="B371" s="29" t="s">
        <v>6</v>
      </c>
      <c r="C371" s="29" t="s">
        <v>1</v>
      </c>
      <c r="D371" s="29" t="s">
        <v>8</v>
      </c>
      <c r="E371" s="29">
        <v>13</v>
      </c>
      <c r="F371" s="30">
        <v>14</v>
      </c>
      <c r="G371" s="34">
        <v>65200</v>
      </c>
      <c r="H371" s="34">
        <v>58800</v>
      </c>
      <c r="I371" s="34">
        <v>50204</v>
      </c>
      <c r="J371" s="34">
        <f>謝金請求金額タリフ[[#This Row],[ベース請求金額（税別）]]*0.75*1.1</f>
        <v>48510.000000000007</v>
      </c>
      <c r="K371" s="29" t="s">
        <v>40</v>
      </c>
    </row>
    <row r="372" spans="1:11" x14ac:dyDescent="0.4">
      <c r="A372" s="28" t="s">
        <v>25</v>
      </c>
      <c r="B372" s="29" t="s">
        <v>6</v>
      </c>
      <c r="C372" s="29" t="s">
        <v>1</v>
      </c>
      <c r="D372" s="29" t="s">
        <v>8</v>
      </c>
      <c r="E372" s="29">
        <v>14</v>
      </c>
      <c r="F372" s="30">
        <v>24</v>
      </c>
      <c r="G372" s="34">
        <v>69800</v>
      </c>
      <c r="H372" s="34">
        <v>63000</v>
      </c>
      <c r="I372" s="34">
        <v>53746</v>
      </c>
      <c r="J372" s="34">
        <f>謝金請求金額タリフ[[#This Row],[ベース請求金額（税別）]]*0.75*1.1</f>
        <v>51975.000000000007</v>
      </c>
      <c r="K372" s="29" t="s">
        <v>41</v>
      </c>
    </row>
    <row r="373" spans="1:11" x14ac:dyDescent="0.4">
      <c r="A373" s="16" t="s">
        <v>25</v>
      </c>
      <c r="B373" s="1" t="s">
        <v>6</v>
      </c>
      <c r="C373" s="1" t="s">
        <v>1</v>
      </c>
      <c r="D373" s="1" t="s">
        <v>17</v>
      </c>
      <c r="E373" s="1">
        <v>0</v>
      </c>
      <c r="F373" s="5">
        <v>1</v>
      </c>
      <c r="G373" s="32">
        <v>23800</v>
      </c>
      <c r="H373" s="32">
        <f>謝金請求金額タリフ[[#This Row],[元（2026年タリフ）のベース請求金額（税別）]]*0.9</f>
        <v>21420</v>
      </c>
      <c r="I373" s="32">
        <v>7330</v>
      </c>
      <c r="J373" s="33">
        <f>謝金請求金額タリフ[[#This Row],[ベース請求金額（税別）]]*0.75*1.1*0.4</f>
        <v>7068.6</v>
      </c>
      <c r="K373" s="18" t="s">
        <v>31</v>
      </c>
    </row>
    <row r="374" spans="1:11" x14ac:dyDescent="0.4">
      <c r="A374" s="16" t="s">
        <v>25</v>
      </c>
      <c r="B374" s="1" t="s">
        <v>6</v>
      </c>
      <c r="C374" s="1" t="s">
        <v>1</v>
      </c>
      <c r="D374" s="1" t="s">
        <v>17</v>
      </c>
      <c r="E374" s="1">
        <v>1</v>
      </c>
      <c r="F374" s="5">
        <v>2</v>
      </c>
      <c r="G374" s="32">
        <v>23800</v>
      </c>
      <c r="H374" s="32">
        <f>謝金請求金額タリフ[[#This Row],[元（2026年タリフ）のベース請求金額（税別）]]*0.9</f>
        <v>21420</v>
      </c>
      <c r="I374" s="32">
        <v>12828</v>
      </c>
      <c r="J374" s="32">
        <f>謝金請求金額タリフ[[#This Row],[ベース請求金額（税別）]]*0.75*1.1*0.7</f>
        <v>12370.05</v>
      </c>
      <c r="K374" s="1" t="s">
        <v>32</v>
      </c>
    </row>
    <row r="375" spans="1:11" x14ac:dyDescent="0.4">
      <c r="A375" s="16" t="s">
        <v>25</v>
      </c>
      <c r="B375" s="1" t="s">
        <v>6</v>
      </c>
      <c r="C375" s="1" t="s">
        <v>1</v>
      </c>
      <c r="D375" s="1" t="s">
        <v>17</v>
      </c>
      <c r="E375" s="1">
        <v>2</v>
      </c>
      <c r="F375" s="1">
        <v>3</v>
      </c>
      <c r="G375" s="32">
        <v>23800</v>
      </c>
      <c r="H375" s="32">
        <f>謝金請求金額タリフ[[#This Row],[元（2026年タリフ）のベース請求金額（税別）]]*0.9</f>
        <v>21420</v>
      </c>
      <c r="I375" s="32">
        <v>18326</v>
      </c>
      <c r="J375" s="32">
        <f>謝金請求金額タリフ[[#This Row],[ベース請求金額（税別）]]*0.75*1.1</f>
        <v>17671.5</v>
      </c>
      <c r="K375" s="1" t="s">
        <v>33</v>
      </c>
    </row>
    <row r="376" spans="1:11" x14ac:dyDescent="0.4">
      <c r="A376" s="16" t="s">
        <v>25</v>
      </c>
      <c r="B376" s="1" t="s">
        <v>6</v>
      </c>
      <c r="C376" s="1" t="s">
        <v>1</v>
      </c>
      <c r="D376" s="1" t="s">
        <v>17</v>
      </c>
      <c r="E376" s="1">
        <v>3</v>
      </c>
      <c r="F376" s="1">
        <v>5</v>
      </c>
      <c r="G376" s="32">
        <v>33600</v>
      </c>
      <c r="H376" s="32">
        <f>謝金請求金額タリフ[[#This Row],[元（2026年タリフ）のベース請求金額（税別）]]*0.9</f>
        <v>30240</v>
      </c>
      <c r="I376" s="32">
        <v>25872</v>
      </c>
      <c r="J376" s="32">
        <f>謝金請求金額タリフ[[#This Row],[ベース請求金額（税別）]]*0.75*1.1</f>
        <v>24948.000000000004</v>
      </c>
      <c r="K376" s="1" t="s">
        <v>34</v>
      </c>
    </row>
    <row r="377" spans="1:11" x14ac:dyDescent="0.4">
      <c r="A377" s="16" t="s">
        <v>25</v>
      </c>
      <c r="B377" s="1" t="s">
        <v>6</v>
      </c>
      <c r="C377" s="1" t="s">
        <v>1</v>
      </c>
      <c r="D377" s="1" t="s">
        <v>17</v>
      </c>
      <c r="E377" s="1">
        <v>5</v>
      </c>
      <c r="F377" s="1">
        <v>8</v>
      </c>
      <c r="G377" s="32">
        <v>49000</v>
      </c>
      <c r="H377" s="32">
        <f>謝金請求金額タリフ[[#This Row],[元（2026年タリフ）のベース請求金額（税別）]]*0.9</f>
        <v>44100</v>
      </c>
      <c r="I377" s="32">
        <v>37730</v>
      </c>
      <c r="J377" s="32">
        <f>謝金請求金額タリフ[[#This Row],[ベース請求金額（税別）]]*0.75*1.1</f>
        <v>36382.5</v>
      </c>
      <c r="K377" s="1" t="s">
        <v>35</v>
      </c>
    </row>
    <row r="378" spans="1:11" x14ac:dyDescent="0.4">
      <c r="A378" s="16" t="s">
        <v>25</v>
      </c>
      <c r="B378" s="1" t="s">
        <v>6</v>
      </c>
      <c r="C378" s="1" t="s">
        <v>1</v>
      </c>
      <c r="D378" s="1" t="s">
        <v>17</v>
      </c>
      <c r="E378" s="1">
        <v>8</v>
      </c>
      <c r="F378" s="1">
        <v>10</v>
      </c>
      <c r="G378" s="32">
        <v>58800</v>
      </c>
      <c r="H378" s="32">
        <f>謝金請求金額タリフ[[#This Row],[元（2026年タリフ）のベース請求金額（税別）]]*0.9</f>
        <v>52920</v>
      </c>
      <c r="I378" s="32">
        <v>45276</v>
      </c>
      <c r="J378" s="32">
        <f>謝金請求金額タリフ[[#This Row],[ベース請求金額（税別）]]*0.75*1.1</f>
        <v>43659</v>
      </c>
      <c r="K378" s="1" t="s">
        <v>36</v>
      </c>
    </row>
    <row r="379" spans="1:11" x14ac:dyDescent="0.4">
      <c r="A379" s="16" t="s">
        <v>25</v>
      </c>
      <c r="B379" s="1" t="s">
        <v>6</v>
      </c>
      <c r="C379" s="1" t="s">
        <v>1</v>
      </c>
      <c r="D379" s="1" t="s">
        <v>17</v>
      </c>
      <c r="E379" s="1">
        <v>10</v>
      </c>
      <c r="F379" s="1">
        <v>12</v>
      </c>
      <c r="G379" s="32">
        <v>67200</v>
      </c>
      <c r="H379" s="32">
        <f>謝金請求金額タリフ[[#This Row],[元（2026年タリフ）のベース請求金額（税別）]]*0.9</f>
        <v>60480</v>
      </c>
      <c r="I379" s="32">
        <v>51744</v>
      </c>
      <c r="J379" s="32">
        <f>謝金請求金額タリフ[[#This Row],[ベース請求金額（税別）]]*0.75*1.1</f>
        <v>49896.000000000007</v>
      </c>
      <c r="K379" s="1" t="s">
        <v>38</v>
      </c>
    </row>
    <row r="380" spans="1:11" x14ac:dyDescent="0.4">
      <c r="A380" s="28" t="s">
        <v>25</v>
      </c>
      <c r="B380" s="29" t="s">
        <v>6</v>
      </c>
      <c r="C380" s="29" t="s">
        <v>1</v>
      </c>
      <c r="D380" s="29" t="s">
        <v>17</v>
      </c>
      <c r="E380" s="29">
        <v>12</v>
      </c>
      <c r="F380" s="29">
        <v>13</v>
      </c>
      <c r="G380" s="34">
        <v>72800</v>
      </c>
      <c r="H380" s="34">
        <v>65520</v>
      </c>
      <c r="I380" s="34">
        <v>56056</v>
      </c>
      <c r="J380" s="34">
        <f>謝金請求金額タリフ[[#This Row],[ベース請求金額（税別）]]*0.75*1.1</f>
        <v>54054.000000000007</v>
      </c>
      <c r="K380" s="29" t="s">
        <v>39</v>
      </c>
    </row>
    <row r="381" spans="1:11" x14ac:dyDescent="0.4">
      <c r="A381" s="28" t="s">
        <v>25</v>
      </c>
      <c r="B381" s="29" t="s">
        <v>6</v>
      </c>
      <c r="C381" s="29" t="s">
        <v>1</v>
      </c>
      <c r="D381" s="29" t="s">
        <v>17</v>
      </c>
      <c r="E381" s="29">
        <v>13</v>
      </c>
      <c r="F381" s="30">
        <v>14</v>
      </c>
      <c r="G381" s="34">
        <v>78400</v>
      </c>
      <c r="H381" s="34">
        <v>70560</v>
      </c>
      <c r="I381" s="34">
        <v>60368</v>
      </c>
      <c r="J381" s="34">
        <f>謝金請求金額タリフ[[#This Row],[ベース請求金額（税別）]]*0.75*1.1</f>
        <v>58212.000000000007</v>
      </c>
      <c r="K381" s="29" t="s">
        <v>40</v>
      </c>
    </row>
    <row r="382" spans="1:11" x14ac:dyDescent="0.4">
      <c r="A382" s="28" t="s">
        <v>25</v>
      </c>
      <c r="B382" s="29" t="s">
        <v>6</v>
      </c>
      <c r="C382" s="29" t="s">
        <v>1</v>
      </c>
      <c r="D382" s="29" t="s">
        <v>17</v>
      </c>
      <c r="E382" s="29">
        <v>14</v>
      </c>
      <c r="F382" s="30">
        <v>24</v>
      </c>
      <c r="G382" s="34">
        <v>84000</v>
      </c>
      <c r="H382" s="34">
        <v>75600</v>
      </c>
      <c r="I382" s="34">
        <v>64680</v>
      </c>
      <c r="J382" s="34">
        <f>謝金請求金額タリフ[[#This Row],[ベース請求金額（税別）]]*0.75*1.1</f>
        <v>62370.000000000007</v>
      </c>
      <c r="K382" s="29" t="s">
        <v>41</v>
      </c>
    </row>
    <row r="383" spans="1:11" x14ac:dyDescent="0.4">
      <c r="A383" s="16" t="s">
        <v>25</v>
      </c>
      <c r="B383" s="1" t="s">
        <v>6</v>
      </c>
      <c r="C383" s="1" t="s">
        <v>2</v>
      </c>
      <c r="D383" s="1" t="s">
        <v>8</v>
      </c>
      <c r="E383" s="1">
        <v>0</v>
      </c>
      <c r="F383" s="5">
        <v>1</v>
      </c>
      <c r="G383" s="32">
        <v>23800</v>
      </c>
      <c r="H383" s="32">
        <f>謝金請求金額タリフ[[#This Row],[元（2026年タリフ）のベース請求金額（税別）]]*0.9</f>
        <v>21420</v>
      </c>
      <c r="I383" s="32">
        <v>7330</v>
      </c>
      <c r="J383" s="33">
        <f>謝金請求金額タリフ[[#This Row],[ベース請求金額（税別）]]*0.75*1.1*0.4</f>
        <v>7068.6</v>
      </c>
      <c r="K383" s="18" t="s">
        <v>31</v>
      </c>
    </row>
    <row r="384" spans="1:11" x14ac:dyDescent="0.4">
      <c r="A384" s="16" t="s">
        <v>25</v>
      </c>
      <c r="B384" s="1" t="s">
        <v>6</v>
      </c>
      <c r="C384" s="1" t="s">
        <v>2</v>
      </c>
      <c r="D384" s="1" t="s">
        <v>8</v>
      </c>
      <c r="E384" s="1">
        <v>1</v>
      </c>
      <c r="F384" s="5">
        <v>2</v>
      </c>
      <c r="G384" s="32">
        <v>23800</v>
      </c>
      <c r="H384" s="32">
        <f>謝金請求金額タリフ[[#This Row],[元（2026年タリフ）のベース請求金額（税別）]]*0.9</f>
        <v>21420</v>
      </c>
      <c r="I384" s="32">
        <v>12828</v>
      </c>
      <c r="J384" s="32">
        <f>謝金請求金額タリフ[[#This Row],[ベース請求金額（税別）]]*0.75*1.1*0.7</f>
        <v>12370.05</v>
      </c>
      <c r="K384" s="1" t="s">
        <v>32</v>
      </c>
    </row>
    <row r="385" spans="1:11" x14ac:dyDescent="0.4">
      <c r="A385" s="16" t="s">
        <v>25</v>
      </c>
      <c r="B385" s="1" t="s">
        <v>6</v>
      </c>
      <c r="C385" s="1" t="s">
        <v>2</v>
      </c>
      <c r="D385" s="1" t="s">
        <v>8</v>
      </c>
      <c r="E385" s="1">
        <v>2</v>
      </c>
      <c r="F385" s="1">
        <v>3</v>
      </c>
      <c r="G385" s="32">
        <v>23800</v>
      </c>
      <c r="H385" s="32">
        <f>謝金請求金額タリフ[[#This Row],[元（2026年タリフ）のベース請求金額（税別）]]*0.9</f>
        <v>21420</v>
      </c>
      <c r="I385" s="32">
        <v>18326</v>
      </c>
      <c r="J385" s="32">
        <f>謝金請求金額タリフ[[#This Row],[ベース請求金額（税別）]]*0.75*1.1</f>
        <v>17671.5</v>
      </c>
      <c r="K385" s="1" t="s">
        <v>33</v>
      </c>
    </row>
    <row r="386" spans="1:11" x14ac:dyDescent="0.4">
      <c r="A386" s="16" t="s">
        <v>25</v>
      </c>
      <c r="B386" s="1" t="s">
        <v>6</v>
      </c>
      <c r="C386" s="1" t="s">
        <v>2</v>
      </c>
      <c r="D386" s="1" t="s">
        <v>8</v>
      </c>
      <c r="E386" s="1">
        <v>3</v>
      </c>
      <c r="F386" s="1">
        <v>5</v>
      </c>
      <c r="G386" s="32">
        <v>33600</v>
      </c>
      <c r="H386" s="32">
        <f>謝金請求金額タリフ[[#This Row],[元（2026年タリフ）のベース請求金額（税別）]]*0.9</f>
        <v>30240</v>
      </c>
      <c r="I386" s="32">
        <v>25872</v>
      </c>
      <c r="J386" s="32">
        <f>謝金請求金額タリフ[[#This Row],[ベース請求金額（税別）]]*0.75*1.1</f>
        <v>24948.000000000004</v>
      </c>
      <c r="K386" s="1" t="s">
        <v>34</v>
      </c>
    </row>
    <row r="387" spans="1:11" x14ac:dyDescent="0.4">
      <c r="A387" s="16" t="s">
        <v>25</v>
      </c>
      <c r="B387" s="1" t="s">
        <v>6</v>
      </c>
      <c r="C387" s="1" t="s">
        <v>2</v>
      </c>
      <c r="D387" s="1" t="s">
        <v>8</v>
      </c>
      <c r="E387" s="1">
        <v>5</v>
      </c>
      <c r="F387" s="1">
        <v>8</v>
      </c>
      <c r="G387" s="32">
        <v>49000</v>
      </c>
      <c r="H387" s="32">
        <f>謝金請求金額タリフ[[#This Row],[元（2026年タリフ）のベース請求金額（税別）]]*0.9</f>
        <v>44100</v>
      </c>
      <c r="I387" s="32">
        <v>37730</v>
      </c>
      <c r="J387" s="32">
        <f>謝金請求金額タリフ[[#This Row],[ベース請求金額（税別）]]*0.75*1.1</f>
        <v>36382.5</v>
      </c>
      <c r="K387" s="1" t="s">
        <v>35</v>
      </c>
    </row>
    <row r="388" spans="1:11" x14ac:dyDescent="0.4">
      <c r="A388" s="16" t="s">
        <v>25</v>
      </c>
      <c r="B388" s="1" t="s">
        <v>6</v>
      </c>
      <c r="C388" s="1" t="s">
        <v>2</v>
      </c>
      <c r="D388" s="1" t="s">
        <v>8</v>
      </c>
      <c r="E388" s="1">
        <v>8</v>
      </c>
      <c r="F388" s="1">
        <v>10</v>
      </c>
      <c r="G388" s="32">
        <v>58800</v>
      </c>
      <c r="H388" s="32">
        <f>謝金請求金額タリフ[[#This Row],[元（2026年タリフ）のベース請求金額（税別）]]*0.9</f>
        <v>52920</v>
      </c>
      <c r="I388" s="32">
        <v>45276</v>
      </c>
      <c r="J388" s="32">
        <f>謝金請求金額タリフ[[#This Row],[ベース請求金額（税別）]]*0.75*1.1</f>
        <v>43659</v>
      </c>
      <c r="K388" s="1" t="s">
        <v>36</v>
      </c>
    </row>
    <row r="389" spans="1:11" x14ac:dyDescent="0.4">
      <c r="A389" s="16" t="s">
        <v>25</v>
      </c>
      <c r="B389" s="1" t="s">
        <v>6</v>
      </c>
      <c r="C389" s="1" t="s">
        <v>2</v>
      </c>
      <c r="D389" s="1" t="s">
        <v>8</v>
      </c>
      <c r="E389" s="1">
        <v>10</v>
      </c>
      <c r="F389" s="1">
        <v>12</v>
      </c>
      <c r="G389" s="32">
        <v>67200</v>
      </c>
      <c r="H389" s="32">
        <f>謝金請求金額タリフ[[#This Row],[元（2026年タリフ）のベース請求金額（税別）]]*0.9</f>
        <v>60480</v>
      </c>
      <c r="I389" s="32">
        <v>51744</v>
      </c>
      <c r="J389" s="32">
        <f>謝金請求金額タリフ[[#This Row],[ベース請求金額（税別）]]*0.75*1.1</f>
        <v>49896.000000000007</v>
      </c>
      <c r="K389" s="1" t="s">
        <v>38</v>
      </c>
    </row>
    <row r="390" spans="1:11" x14ac:dyDescent="0.4">
      <c r="A390" s="28" t="s">
        <v>25</v>
      </c>
      <c r="B390" s="29" t="s">
        <v>6</v>
      </c>
      <c r="C390" s="29" t="s">
        <v>2</v>
      </c>
      <c r="D390" s="29" t="s">
        <v>8</v>
      </c>
      <c r="E390" s="29">
        <v>12</v>
      </c>
      <c r="F390" s="29">
        <v>13</v>
      </c>
      <c r="G390" s="34">
        <v>72800</v>
      </c>
      <c r="H390" s="34">
        <v>65520</v>
      </c>
      <c r="I390" s="34">
        <v>56056</v>
      </c>
      <c r="J390" s="34">
        <f>謝金請求金額タリフ[[#This Row],[ベース請求金額（税別）]]*0.75*1.1</f>
        <v>54054.000000000007</v>
      </c>
      <c r="K390" s="29" t="s">
        <v>39</v>
      </c>
    </row>
    <row r="391" spans="1:11" x14ac:dyDescent="0.4">
      <c r="A391" s="28" t="s">
        <v>25</v>
      </c>
      <c r="B391" s="29" t="s">
        <v>6</v>
      </c>
      <c r="C391" s="29" t="s">
        <v>2</v>
      </c>
      <c r="D391" s="29" t="s">
        <v>8</v>
      </c>
      <c r="E391" s="29">
        <v>13</v>
      </c>
      <c r="F391" s="30">
        <v>14</v>
      </c>
      <c r="G391" s="34">
        <v>78400</v>
      </c>
      <c r="H391" s="34">
        <v>70560</v>
      </c>
      <c r="I391" s="34">
        <v>60368</v>
      </c>
      <c r="J391" s="34">
        <f>謝金請求金額タリフ[[#This Row],[ベース請求金額（税別）]]*0.75*1.1</f>
        <v>58212.000000000007</v>
      </c>
      <c r="K391" s="29" t="s">
        <v>40</v>
      </c>
    </row>
    <row r="392" spans="1:11" x14ac:dyDescent="0.4">
      <c r="A392" s="28" t="s">
        <v>25</v>
      </c>
      <c r="B392" s="29" t="s">
        <v>6</v>
      </c>
      <c r="C392" s="29" t="s">
        <v>2</v>
      </c>
      <c r="D392" s="29" t="s">
        <v>8</v>
      </c>
      <c r="E392" s="29">
        <v>14</v>
      </c>
      <c r="F392" s="30">
        <v>24</v>
      </c>
      <c r="G392" s="34">
        <v>84000</v>
      </c>
      <c r="H392" s="34">
        <v>75600</v>
      </c>
      <c r="I392" s="34">
        <v>64680</v>
      </c>
      <c r="J392" s="34">
        <f>謝金請求金額タリフ[[#This Row],[ベース請求金額（税別）]]*0.75*1.1</f>
        <v>62370.000000000007</v>
      </c>
      <c r="K392" s="29" t="s">
        <v>41</v>
      </c>
    </row>
    <row r="393" spans="1:11" x14ac:dyDescent="0.4">
      <c r="A393" s="16" t="s">
        <v>25</v>
      </c>
      <c r="B393" s="1" t="s">
        <v>6</v>
      </c>
      <c r="C393" s="1" t="s">
        <v>2</v>
      </c>
      <c r="D393" s="1" t="s">
        <v>17</v>
      </c>
      <c r="E393" s="1">
        <v>0</v>
      </c>
      <c r="F393" s="5">
        <v>1</v>
      </c>
      <c r="G393" s="32">
        <v>28000</v>
      </c>
      <c r="H393" s="32">
        <f>謝金請求金額タリフ[[#This Row],[元（2026年タリフ）のベース請求金額（税別）]]*0.9</f>
        <v>25200</v>
      </c>
      <c r="I393" s="32">
        <v>8624</v>
      </c>
      <c r="J393" s="33">
        <f>謝金請求金額タリフ[[#This Row],[ベース請求金額（税別）]]*0.75*1.1*0.4</f>
        <v>8316</v>
      </c>
      <c r="K393" s="18" t="s">
        <v>31</v>
      </c>
    </row>
    <row r="394" spans="1:11" x14ac:dyDescent="0.4">
      <c r="A394" s="16" t="s">
        <v>25</v>
      </c>
      <c r="B394" s="1" t="s">
        <v>6</v>
      </c>
      <c r="C394" s="1" t="s">
        <v>2</v>
      </c>
      <c r="D394" s="1" t="s">
        <v>17</v>
      </c>
      <c r="E394" s="1">
        <v>1</v>
      </c>
      <c r="F394" s="5">
        <v>2</v>
      </c>
      <c r="G394" s="32">
        <v>28000</v>
      </c>
      <c r="H394" s="32">
        <f>謝金請求金額タリフ[[#This Row],[元（2026年タリフ）のベース請求金額（税別）]]*0.9</f>
        <v>25200</v>
      </c>
      <c r="I394" s="32">
        <v>15092</v>
      </c>
      <c r="J394" s="32">
        <f>謝金請求金額タリフ[[#This Row],[ベース請求金額（税別）]]*0.75*1.1*0.7</f>
        <v>14552.999999999998</v>
      </c>
      <c r="K394" s="1" t="s">
        <v>32</v>
      </c>
    </row>
    <row r="395" spans="1:11" x14ac:dyDescent="0.4">
      <c r="A395" s="16" t="s">
        <v>25</v>
      </c>
      <c r="B395" s="1" t="s">
        <v>6</v>
      </c>
      <c r="C395" s="1" t="s">
        <v>2</v>
      </c>
      <c r="D395" s="1" t="s">
        <v>17</v>
      </c>
      <c r="E395" s="1">
        <v>2</v>
      </c>
      <c r="F395" s="1">
        <v>3</v>
      </c>
      <c r="G395" s="32">
        <v>28000</v>
      </c>
      <c r="H395" s="32">
        <f>謝金請求金額タリフ[[#This Row],[元（2026年タリフ）のベース請求金額（税別）]]*0.9</f>
        <v>25200</v>
      </c>
      <c r="I395" s="32">
        <v>21560</v>
      </c>
      <c r="J395" s="32">
        <f>謝金請求金額タリフ[[#This Row],[ベース請求金額（税別）]]*0.75*1.1</f>
        <v>20790</v>
      </c>
      <c r="K395" s="1" t="s">
        <v>33</v>
      </c>
    </row>
    <row r="396" spans="1:11" x14ac:dyDescent="0.4">
      <c r="A396" s="16" t="s">
        <v>25</v>
      </c>
      <c r="B396" s="1" t="s">
        <v>6</v>
      </c>
      <c r="C396" s="1" t="s">
        <v>2</v>
      </c>
      <c r="D396" s="1" t="s">
        <v>17</v>
      </c>
      <c r="E396" s="1">
        <v>3</v>
      </c>
      <c r="F396" s="1">
        <v>5</v>
      </c>
      <c r="G396" s="32">
        <v>39200</v>
      </c>
      <c r="H396" s="32">
        <f>謝金請求金額タリフ[[#This Row],[元（2026年タリフ）のベース請求金額（税別）]]*0.9</f>
        <v>35280</v>
      </c>
      <c r="I396" s="32">
        <v>30184</v>
      </c>
      <c r="J396" s="32">
        <f>謝金請求金額タリフ[[#This Row],[ベース請求金額（税別）]]*0.75*1.1</f>
        <v>29106.000000000004</v>
      </c>
      <c r="K396" s="1" t="s">
        <v>34</v>
      </c>
    </row>
    <row r="397" spans="1:11" x14ac:dyDescent="0.4">
      <c r="A397" s="16" t="s">
        <v>25</v>
      </c>
      <c r="B397" s="1" t="s">
        <v>6</v>
      </c>
      <c r="C397" s="1" t="s">
        <v>2</v>
      </c>
      <c r="D397" s="1" t="s">
        <v>17</v>
      </c>
      <c r="E397" s="1">
        <v>5</v>
      </c>
      <c r="F397" s="1">
        <v>8</v>
      </c>
      <c r="G397" s="32">
        <v>57400</v>
      </c>
      <c r="H397" s="32">
        <f>謝金請求金額タリフ[[#This Row],[元（2026年タリフ）のベース請求金額（税別）]]*0.9</f>
        <v>51660</v>
      </c>
      <c r="I397" s="32">
        <v>44198</v>
      </c>
      <c r="J397" s="32">
        <f>謝金請求金額タリフ[[#This Row],[ベース請求金額（税別）]]*0.75*1.1</f>
        <v>42619.5</v>
      </c>
      <c r="K397" s="1" t="s">
        <v>35</v>
      </c>
    </row>
    <row r="398" spans="1:11" x14ac:dyDescent="0.4">
      <c r="A398" s="16" t="s">
        <v>25</v>
      </c>
      <c r="B398" s="1" t="s">
        <v>6</v>
      </c>
      <c r="C398" s="1" t="s">
        <v>2</v>
      </c>
      <c r="D398" s="1" t="s">
        <v>17</v>
      </c>
      <c r="E398" s="1">
        <v>8</v>
      </c>
      <c r="F398" s="1">
        <v>10</v>
      </c>
      <c r="G398" s="32">
        <v>68600</v>
      </c>
      <c r="H398" s="32">
        <f>謝金請求金額タリフ[[#This Row],[元（2026年タリフ）のベース請求金額（税別）]]*0.9</f>
        <v>61740</v>
      </c>
      <c r="I398" s="32">
        <v>52822</v>
      </c>
      <c r="J398" s="32">
        <f>謝金請求金額タリフ[[#This Row],[ベース請求金額（税別）]]*0.75*1.1</f>
        <v>50935.500000000007</v>
      </c>
      <c r="K398" s="1" t="s">
        <v>36</v>
      </c>
    </row>
    <row r="399" spans="1:11" x14ac:dyDescent="0.4">
      <c r="A399" s="16" t="s">
        <v>25</v>
      </c>
      <c r="B399" s="1" t="s">
        <v>6</v>
      </c>
      <c r="C399" s="1" t="s">
        <v>2</v>
      </c>
      <c r="D399" s="1" t="s">
        <v>17</v>
      </c>
      <c r="E399" s="1">
        <v>10</v>
      </c>
      <c r="F399" s="1">
        <v>12</v>
      </c>
      <c r="G399" s="32">
        <v>78400</v>
      </c>
      <c r="H399" s="32">
        <f>謝金請求金額タリフ[[#This Row],[元（2026年タリフ）のベース請求金額（税別）]]*0.9</f>
        <v>70560</v>
      </c>
      <c r="I399" s="32">
        <v>60368</v>
      </c>
      <c r="J399" s="32">
        <f>謝金請求金額タリフ[[#This Row],[ベース請求金額（税別）]]*0.75*1.1</f>
        <v>58212.000000000007</v>
      </c>
      <c r="K399" s="1" t="s">
        <v>38</v>
      </c>
    </row>
    <row r="400" spans="1:11" x14ac:dyDescent="0.4">
      <c r="A400" s="28" t="s">
        <v>25</v>
      </c>
      <c r="B400" s="29" t="s">
        <v>6</v>
      </c>
      <c r="C400" s="29" t="s">
        <v>2</v>
      </c>
      <c r="D400" s="29" t="s">
        <v>17</v>
      </c>
      <c r="E400" s="29">
        <v>12</v>
      </c>
      <c r="F400" s="29">
        <v>13</v>
      </c>
      <c r="G400" s="34">
        <v>84900</v>
      </c>
      <c r="H400" s="34">
        <v>76440</v>
      </c>
      <c r="I400" s="34">
        <v>65373</v>
      </c>
      <c r="J400" s="34">
        <f>謝金請求金額タリフ[[#This Row],[ベース請求金額（税別）]]*0.75*1.1</f>
        <v>63063.000000000007</v>
      </c>
      <c r="K400" s="29" t="s">
        <v>39</v>
      </c>
    </row>
    <row r="401" spans="1:11" x14ac:dyDescent="0.4">
      <c r="A401" s="28" t="s">
        <v>25</v>
      </c>
      <c r="B401" s="29" t="s">
        <v>6</v>
      </c>
      <c r="C401" s="29" t="s">
        <v>2</v>
      </c>
      <c r="D401" s="29" t="s">
        <v>17</v>
      </c>
      <c r="E401" s="29">
        <v>13</v>
      </c>
      <c r="F401" s="30">
        <v>14</v>
      </c>
      <c r="G401" s="34">
        <v>91400</v>
      </c>
      <c r="H401" s="34">
        <v>82320</v>
      </c>
      <c r="I401" s="34">
        <v>70378</v>
      </c>
      <c r="J401" s="34">
        <f>謝金請求金額タリフ[[#This Row],[ベース請求金額（税別）]]*0.75*1.1</f>
        <v>67914</v>
      </c>
      <c r="K401" s="29" t="s">
        <v>40</v>
      </c>
    </row>
    <row r="402" spans="1:11" x14ac:dyDescent="0.4">
      <c r="A402" s="28" t="s">
        <v>25</v>
      </c>
      <c r="B402" s="29" t="s">
        <v>6</v>
      </c>
      <c r="C402" s="29" t="s">
        <v>2</v>
      </c>
      <c r="D402" s="29" t="s">
        <v>17</v>
      </c>
      <c r="E402" s="29">
        <v>14</v>
      </c>
      <c r="F402" s="30">
        <v>24</v>
      </c>
      <c r="G402" s="34">
        <v>97900</v>
      </c>
      <c r="H402" s="34">
        <v>88200</v>
      </c>
      <c r="I402" s="34">
        <v>75383</v>
      </c>
      <c r="J402" s="34">
        <f>謝金請求金額タリフ[[#This Row],[ベース請求金額（税別）]]*0.75*1.1</f>
        <v>72765</v>
      </c>
      <c r="K402" s="29" t="s">
        <v>41</v>
      </c>
    </row>
    <row r="403" spans="1:11" x14ac:dyDescent="0.4">
      <c r="A403" s="19" t="s">
        <v>25</v>
      </c>
      <c r="B403" s="20" t="s">
        <v>7</v>
      </c>
      <c r="C403" s="20" t="s">
        <v>1</v>
      </c>
      <c r="D403" s="20" t="s">
        <v>8</v>
      </c>
      <c r="E403" s="20">
        <v>0</v>
      </c>
      <c r="F403" s="21">
        <v>3</v>
      </c>
      <c r="G403" s="36">
        <v>31800</v>
      </c>
      <c r="H403" s="36">
        <f>H385*4/3</f>
        <v>28560</v>
      </c>
      <c r="I403" s="36">
        <v>24486</v>
      </c>
      <c r="J403" s="36">
        <f>謝金請求金額タリフ[[#This Row],[ベース請求金額（税別）]]*0.75*1.1</f>
        <v>23562.000000000004</v>
      </c>
      <c r="K403" s="20" t="s">
        <v>33</v>
      </c>
    </row>
    <row r="404" spans="1:11" x14ac:dyDescent="0.4">
      <c r="A404" s="19" t="s">
        <v>25</v>
      </c>
      <c r="B404" s="20" t="s">
        <v>7</v>
      </c>
      <c r="C404" s="20" t="s">
        <v>1</v>
      </c>
      <c r="D404" s="20" t="s">
        <v>8</v>
      </c>
      <c r="E404" s="20">
        <v>3</v>
      </c>
      <c r="F404" s="21">
        <v>5</v>
      </c>
      <c r="G404" s="36">
        <v>44800</v>
      </c>
      <c r="H404" s="36">
        <f t="shared" ref="H404:H406" si="20">H386*4/3</f>
        <v>40320</v>
      </c>
      <c r="I404" s="36">
        <v>34496</v>
      </c>
      <c r="J404" s="36">
        <f>謝金請求金額タリフ[[#This Row],[ベース請求金額（税別）]]*0.75*1.1</f>
        <v>33264</v>
      </c>
      <c r="K404" s="20" t="s">
        <v>34</v>
      </c>
    </row>
    <row r="405" spans="1:11" x14ac:dyDescent="0.4">
      <c r="A405" s="19" t="s">
        <v>25</v>
      </c>
      <c r="B405" s="20" t="s">
        <v>7</v>
      </c>
      <c r="C405" s="20" t="s">
        <v>1</v>
      </c>
      <c r="D405" s="20" t="s">
        <v>8</v>
      </c>
      <c r="E405" s="20">
        <v>5</v>
      </c>
      <c r="F405" s="21">
        <v>8</v>
      </c>
      <c r="G405" s="36">
        <v>65400</v>
      </c>
      <c r="H405" s="36">
        <f t="shared" si="20"/>
        <v>58800</v>
      </c>
      <c r="I405" s="36">
        <v>50358</v>
      </c>
      <c r="J405" s="36">
        <f>謝金請求金額タリフ[[#This Row],[ベース請求金額（税別）]]*0.75*1.1</f>
        <v>48510.000000000007</v>
      </c>
      <c r="K405" s="20" t="s">
        <v>35</v>
      </c>
    </row>
    <row r="406" spans="1:11" x14ac:dyDescent="0.4">
      <c r="A406" s="19" t="s">
        <v>25</v>
      </c>
      <c r="B406" s="20" t="s">
        <v>7</v>
      </c>
      <c r="C406" s="20" t="s">
        <v>1</v>
      </c>
      <c r="D406" s="20" t="s">
        <v>8</v>
      </c>
      <c r="E406" s="20">
        <v>8</v>
      </c>
      <c r="F406" s="21">
        <v>10</v>
      </c>
      <c r="G406" s="36">
        <v>74200</v>
      </c>
      <c r="H406" s="36">
        <f t="shared" si="20"/>
        <v>70560</v>
      </c>
      <c r="I406" s="36">
        <v>57134</v>
      </c>
      <c r="J406" s="36">
        <f>謝金請求金額タリフ[[#This Row],[ベース請求金額（税別）]]*0.75*1.1</f>
        <v>58212.000000000007</v>
      </c>
      <c r="K406" s="20" t="s">
        <v>36</v>
      </c>
    </row>
    <row r="407" spans="1:11" x14ac:dyDescent="0.4">
      <c r="A407" s="19" t="s">
        <v>25</v>
      </c>
      <c r="B407" s="20" t="s">
        <v>7</v>
      </c>
      <c r="C407" s="20" t="s">
        <v>1</v>
      </c>
      <c r="D407" s="20" t="s">
        <v>8</v>
      </c>
      <c r="E407" s="20">
        <v>10</v>
      </c>
      <c r="F407" s="20">
        <v>12</v>
      </c>
      <c r="G407" s="36">
        <v>89300</v>
      </c>
      <c r="H407" s="36">
        <f>H389*4/3</f>
        <v>80640</v>
      </c>
      <c r="I407" s="36">
        <v>68761</v>
      </c>
      <c r="J407" s="36">
        <f>謝金請求金額タリフ[[#This Row],[ベース請求金額（税別）]]*0.75*1.1</f>
        <v>66528</v>
      </c>
      <c r="K407" s="20" t="s">
        <v>38</v>
      </c>
    </row>
    <row r="408" spans="1:11" x14ac:dyDescent="0.4">
      <c r="A408" s="37" t="s">
        <v>25</v>
      </c>
      <c r="B408" s="38" t="s">
        <v>7</v>
      </c>
      <c r="C408" s="38" t="s">
        <v>1</v>
      </c>
      <c r="D408" s="38" t="s">
        <v>8</v>
      </c>
      <c r="E408" s="38">
        <v>12</v>
      </c>
      <c r="F408" s="38">
        <v>13</v>
      </c>
      <c r="G408" s="39">
        <v>96800</v>
      </c>
      <c r="H408" s="39">
        <v>87360</v>
      </c>
      <c r="I408" s="39">
        <v>74536</v>
      </c>
      <c r="J408" s="39">
        <f>謝金請求金額タリフ[[#This Row],[ベース請求金額（税別）]]*0.75*1.1</f>
        <v>72072</v>
      </c>
      <c r="K408" s="38" t="s">
        <v>39</v>
      </c>
    </row>
    <row r="409" spans="1:11" x14ac:dyDescent="0.4">
      <c r="A409" s="37" t="s">
        <v>25</v>
      </c>
      <c r="B409" s="38" t="s">
        <v>7</v>
      </c>
      <c r="C409" s="38" t="s">
        <v>1</v>
      </c>
      <c r="D409" s="38" t="s">
        <v>8</v>
      </c>
      <c r="E409" s="38">
        <v>13</v>
      </c>
      <c r="F409" s="40">
        <v>14</v>
      </c>
      <c r="G409" s="39">
        <v>104300</v>
      </c>
      <c r="H409" s="39">
        <v>94080</v>
      </c>
      <c r="I409" s="39">
        <v>80311</v>
      </c>
      <c r="J409" s="39">
        <f>謝金請求金額タリフ[[#This Row],[ベース請求金額（税別）]]*0.75*1.1</f>
        <v>77616</v>
      </c>
      <c r="K409" s="38" t="s">
        <v>40</v>
      </c>
    </row>
    <row r="410" spans="1:11" x14ac:dyDescent="0.4">
      <c r="A410" s="37" t="s">
        <v>25</v>
      </c>
      <c r="B410" s="38" t="s">
        <v>7</v>
      </c>
      <c r="C410" s="38" t="s">
        <v>1</v>
      </c>
      <c r="D410" s="38" t="s">
        <v>8</v>
      </c>
      <c r="E410" s="38">
        <v>14</v>
      </c>
      <c r="F410" s="40">
        <v>24</v>
      </c>
      <c r="G410" s="39">
        <v>111800</v>
      </c>
      <c r="H410" s="39">
        <v>100800</v>
      </c>
      <c r="I410" s="39">
        <v>86086</v>
      </c>
      <c r="J410" s="39">
        <f>謝金請求金額タリフ[[#This Row],[ベース請求金額（税別）]]*0.75*1.1</f>
        <v>83160</v>
      </c>
      <c r="K410" s="38" t="s">
        <v>41</v>
      </c>
    </row>
    <row r="411" spans="1:11" x14ac:dyDescent="0.4">
      <c r="A411" s="19" t="s">
        <v>25</v>
      </c>
      <c r="B411" s="20" t="s">
        <v>7</v>
      </c>
      <c r="C411" s="20" t="s">
        <v>1</v>
      </c>
      <c r="D411" s="20" t="s">
        <v>17</v>
      </c>
      <c r="E411" s="20">
        <v>0</v>
      </c>
      <c r="F411" s="21">
        <v>3</v>
      </c>
      <c r="G411" s="36">
        <v>35700</v>
      </c>
      <c r="H411" s="36">
        <f>H385*3/2</f>
        <v>32130</v>
      </c>
      <c r="I411" s="36">
        <v>27489</v>
      </c>
      <c r="J411" s="36">
        <f>謝金請求金額タリフ[[#This Row],[ベース請求金額（税別）]]*0.75*1.1</f>
        <v>26507.250000000004</v>
      </c>
      <c r="K411" s="20" t="s">
        <v>33</v>
      </c>
    </row>
    <row r="412" spans="1:11" x14ac:dyDescent="0.4">
      <c r="A412" s="19" t="s">
        <v>25</v>
      </c>
      <c r="B412" s="20" t="s">
        <v>7</v>
      </c>
      <c r="C412" s="20" t="s">
        <v>1</v>
      </c>
      <c r="D412" s="20" t="s">
        <v>17</v>
      </c>
      <c r="E412" s="20">
        <v>3</v>
      </c>
      <c r="F412" s="21">
        <v>5</v>
      </c>
      <c r="G412" s="36">
        <v>50400</v>
      </c>
      <c r="H412" s="36">
        <f t="shared" ref="H412:H415" si="21">H386*3/2</f>
        <v>45360</v>
      </c>
      <c r="I412" s="36">
        <v>38808</v>
      </c>
      <c r="J412" s="36">
        <f>謝金請求金額タリフ[[#This Row],[ベース請求金額（税別）]]*0.75*1.1</f>
        <v>37422</v>
      </c>
      <c r="K412" s="20" t="s">
        <v>34</v>
      </c>
    </row>
    <row r="413" spans="1:11" x14ac:dyDescent="0.4">
      <c r="A413" s="19" t="s">
        <v>25</v>
      </c>
      <c r="B413" s="20" t="s">
        <v>7</v>
      </c>
      <c r="C413" s="20" t="s">
        <v>1</v>
      </c>
      <c r="D413" s="20" t="s">
        <v>17</v>
      </c>
      <c r="E413" s="20">
        <v>5</v>
      </c>
      <c r="F413" s="21">
        <v>8</v>
      </c>
      <c r="G413" s="36">
        <v>73500</v>
      </c>
      <c r="H413" s="36">
        <f t="shared" si="21"/>
        <v>66150</v>
      </c>
      <c r="I413" s="36">
        <v>56595</v>
      </c>
      <c r="J413" s="36">
        <f>謝金請求金額タリフ[[#This Row],[ベース請求金額（税別）]]*0.75*1.1</f>
        <v>54573.750000000007</v>
      </c>
      <c r="K413" s="20" t="s">
        <v>35</v>
      </c>
    </row>
    <row r="414" spans="1:11" x14ac:dyDescent="0.4">
      <c r="A414" s="19" t="s">
        <v>25</v>
      </c>
      <c r="B414" s="20" t="s">
        <v>7</v>
      </c>
      <c r="C414" s="20" t="s">
        <v>1</v>
      </c>
      <c r="D414" s="20" t="s">
        <v>17</v>
      </c>
      <c r="E414" s="20">
        <v>8</v>
      </c>
      <c r="F414" s="21">
        <v>10</v>
      </c>
      <c r="G414" s="36">
        <v>84000</v>
      </c>
      <c r="H414" s="36">
        <f t="shared" si="21"/>
        <v>79380</v>
      </c>
      <c r="I414" s="36">
        <v>64680</v>
      </c>
      <c r="J414" s="36">
        <f>謝金請求金額タリフ[[#This Row],[ベース請求金額（税別）]]*0.75*1.1</f>
        <v>65488.500000000007</v>
      </c>
      <c r="K414" s="20" t="s">
        <v>36</v>
      </c>
    </row>
    <row r="415" spans="1:11" x14ac:dyDescent="0.4">
      <c r="A415" s="19" t="s">
        <v>25</v>
      </c>
      <c r="B415" s="20" t="s">
        <v>7</v>
      </c>
      <c r="C415" s="20" t="s">
        <v>1</v>
      </c>
      <c r="D415" s="20" t="s">
        <v>17</v>
      </c>
      <c r="E415" s="20">
        <v>10</v>
      </c>
      <c r="F415" s="20">
        <v>12</v>
      </c>
      <c r="G415" s="36">
        <v>100800</v>
      </c>
      <c r="H415" s="36">
        <f t="shared" si="21"/>
        <v>90720</v>
      </c>
      <c r="I415" s="36">
        <v>77616</v>
      </c>
      <c r="J415" s="36">
        <f>謝金請求金額タリフ[[#This Row],[ベース請求金額（税別）]]*0.75*1.1</f>
        <v>74844</v>
      </c>
      <c r="K415" s="20" t="s">
        <v>38</v>
      </c>
    </row>
    <row r="416" spans="1:11" x14ac:dyDescent="0.4">
      <c r="A416" s="37" t="s">
        <v>25</v>
      </c>
      <c r="B416" s="38" t="s">
        <v>7</v>
      </c>
      <c r="C416" s="38" t="s">
        <v>1</v>
      </c>
      <c r="D416" s="38" t="s">
        <v>17</v>
      </c>
      <c r="E416" s="38">
        <v>12</v>
      </c>
      <c r="F416" s="38">
        <v>13</v>
      </c>
      <c r="G416" s="39">
        <v>109200</v>
      </c>
      <c r="H416" s="39">
        <v>98280</v>
      </c>
      <c r="I416" s="39">
        <v>84084</v>
      </c>
      <c r="J416" s="39">
        <f>謝金請求金額タリフ[[#This Row],[ベース請求金額（税別）]]*0.75*1.1</f>
        <v>81081</v>
      </c>
      <c r="K416" s="38" t="s">
        <v>39</v>
      </c>
    </row>
    <row r="417" spans="1:11" x14ac:dyDescent="0.4">
      <c r="A417" s="37" t="s">
        <v>25</v>
      </c>
      <c r="B417" s="38" t="s">
        <v>7</v>
      </c>
      <c r="C417" s="38" t="s">
        <v>1</v>
      </c>
      <c r="D417" s="38" t="s">
        <v>17</v>
      </c>
      <c r="E417" s="38">
        <v>13</v>
      </c>
      <c r="F417" s="40">
        <v>14</v>
      </c>
      <c r="G417" s="39">
        <v>117600</v>
      </c>
      <c r="H417" s="39">
        <v>105840</v>
      </c>
      <c r="I417" s="39">
        <v>90552</v>
      </c>
      <c r="J417" s="39">
        <f>謝金請求金額タリフ[[#This Row],[ベース請求金額（税別）]]*0.75*1.1</f>
        <v>87318</v>
      </c>
      <c r="K417" s="38" t="s">
        <v>40</v>
      </c>
    </row>
    <row r="418" spans="1:11" x14ac:dyDescent="0.4">
      <c r="A418" s="37" t="s">
        <v>25</v>
      </c>
      <c r="B418" s="38" t="s">
        <v>7</v>
      </c>
      <c r="C418" s="38" t="s">
        <v>1</v>
      </c>
      <c r="D418" s="38" t="s">
        <v>17</v>
      </c>
      <c r="E418" s="38">
        <v>14</v>
      </c>
      <c r="F418" s="40">
        <v>24</v>
      </c>
      <c r="G418" s="39">
        <v>126000</v>
      </c>
      <c r="H418" s="39">
        <v>113400</v>
      </c>
      <c r="I418" s="39">
        <v>97020</v>
      </c>
      <c r="J418" s="39">
        <f>謝金請求金額タリフ[[#This Row],[ベース請求金額（税別）]]*0.75*1.1</f>
        <v>93555.000000000015</v>
      </c>
      <c r="K418" s="38" t="s">
        <v>41</v>
      </c>
    </row>
    <row r="419" spans="1:11" x14ac:dyDescent="0.4">
      <c r="A419" s="19" t="s">
        <v>25</v>
      </c>
      <c r="B419" s="20" t="s">
        <v>7</v>
      </c>
      <c r="C419" s="20" t="s">
        <v>2</v>
      </c>
      <c r="D419" s="20" t="s">
        <v>8</v>
      </c>
      <c r="E419" s="20">
        <v>0</v>
      </c>
      <c r="F419" s="21">
        <v>3</v>
      </c>
      <c r="G419" s="36">
        <v>31800</v>
      </c>
      <c r="H419" s="36">
        <f>H385*4/3</f>
        <v>28560</v>
      </c>
      <c r="I419" s="36">
        <v>24486</v>
      </c>
      <c r="J419" s="36">
        <f>謝金請求金額タリフ[[#This Row],[ベース請求金額（税別）]]*0.75*1.1</f>
        <v>23562.000000000004</v>
      </c>
      <c r="K419" s="20" t="s">
        <v>33</v>
      </c>
    </row>
    <row r="420" spans="1:11" x14ac:dyDescent="0.4">
      <c r="A420" s="19" t="s">
        <v>25</v>
      </c>
      <c r="B420" s="20" t="s">
        <v>7</v>
      </c>
      <c r="C420" s="20" t="s">
        <v>2</v>
      </c>
      <c r="D420" s="20" t="s">
        <v>8</v>
      </c>
      <c r="E420" s="20">
        <v>3</v>
      </c>
      <c r="F420" s="21">
        <v>5</v>
      </c>
      <c r="G420" s="36">
        <v>44800</v>
      </c>
      <c r="H420" s="36">
        <f t="shared" ref="H420:H423" si="22">H386*4/3</f>
        <v>40320</v>
      </c>
      <c r="I420" s="36">
        <v>34496</v>
      </c>
      <c r="J420" s="36">
        <f>謝金請求金額タリフ[[#This Row],[ベース請求金額（税別）]]*0.75*1.1</f>
        <v>33264</v>
      </c>
      <c r="K420" s="20" t="s">
        <v>34</v>
      </c>
    </row>
    <row r="421" spans="1:11" x14ac:dyDescent="0.4">
      <c r="A421" s="19" t="s">
        <v>25</v>
      </c>
      <c r="B421" s="20" t="s">
        <v>7</v>
      </c>
      <c r="C421" s="20" t="s">
        <v>2</v>
      </c>
      <c r="D421" s="20" t="s">
        <v>8</v>
      </c>
      <c r="E421" s="20">
        <v>5</v>
      </c>
      <c r="F421" s="21">
        <v>8</v>
      </c>
      <c r="G421" s="36">
        <v>65400</v>
      </c>
      <c r="H421" s="36">
        <f t="shared" si="22"/>
        <v>58800</v>
      </c>
      <c r="I421" s="36">
        <v>50358</v>
      </c>
      <c r="J421" s="36">
        <f>謝金請求金額タリフ[[#This Row],[ベース請求金額（税別）]]*0.75*1.1</f>
        <v>48510.000000000007</v>
      </c>
      <c r="K421" s="20" t="s">
        <v>35</v>
      </c>
    </row>
    <row r="422" spans="1:11" x14ac:dyDescent="0.4">
      <c r="A422" s="19" t="s">
        <v>25</v>
      </c>
      <c r="B422" s="20" t="s">
        <v>7</v>
      </c>
      <c r="C422" s="20" t="s">
        <v>2</v>
      </c>
      <c r="D422" s="20" t="s">
        <v>8</v>
      </c>
      <c r="E422" s="20">
        <v>8</v>
      </c>
      <c r="F422" s="21">
        <v>10</v>
      </c>
      <c r="G422" s="36">
        <v>74200</v>
      </c>
      <c r="H422" s="36">
        <f t="shared" si="22"/>
        <v>70560</v>
      </c>
      <c r="I422" s="36">
        <v>57134</v>
      </c>
      <c r="J422" s="36">
        <f>謝金請求金額タリフ[[#This Row],[ベース請求金額（税別）]]*0.75*1.1</f>
        <v>58212.000000000007</v>
      </c>
      <c r="K422" s="20" t="s">
        <v>36</v>
      </c>
    </row>
    <row r="423" spans="1:11" x14ac:dyDescent="0.4">
      <c r="A423" s="19" t="s">
        <v>25</v>
      </c>
      <c r="B423" s="20" t="s">
        <v>7</v>
      </c>
      <c r="C423" s="20" t="s">
        <v>2</v>
      </c>
      <c r="D423" s="20" t="s">
        <v>8</v>
      </c>
      <c r="E423" s="20">
        <v>10</v>
      </c>
      <c r="F423" s="20">
        <v>12</v>
      </c>
      <c r="G423" s="36">
        <v>89300</v>
      </c>
      <c r="H423" s="36">
        <f t="shared" si="22"/>
        <v>80640</v>
      </c>
      <c r="I423" s="36">
        <v>68761</v>
      </c>
      <c r="J423" s="36">
        <f>謝金請求金額タリフ[[#This Row],[ベース請求金額（税別）]]*0.75*1.1</f>
        <v>66528</v>
      </c>
      <c r="K423" s="20" t="s">
        <v>38</v>
      </c>
    </row>
    <row r="424" spans="1:11" x14ac:dyDescent="0.4">
      <c r="A424" s="37" t="s">
        <v>25</v>
      </c>
      <c r="B424" s="38" t="s">
        <v>7</v>
      </c>
      <c r="C424" s="38" t="s">
        <v>2</v>
      </c>
      <c r="D424" s="38" t="s">
        <v>8</v>
      </c>
      <c r="E424" s="38">
        <v>12</v>
      </c>
      <c r="F424" s="38">
        <v>13</v>
      </c>
      <c r="G424" s="39">
        <v>96800</v>
      </c>
      <c r="H424" s="39">
        <v>87360</v>
      </c>
      <c r="I424" s="39">
        <v>74536</v>
      </c>
      <c r="J424" s="39">
        <f>謝金請求金額タリフ[[#This Row],[ベース請求金額（税別）]]*0.75*1.1</f>
        <v>72072</v>
      </c>
      <c r="K424" s="38" t="s">
        <v>39</v>
      </c>
    </row>
    <row r="425" spans="1:11" x14ac:dyDescent="0.4">
      <c r="A425" s="37" t="s">
        <v>25</v>
      </c>
      <c r="B425" s="38" t="s">
        <v>7</v>
      </c>
      <c r="C425" s="38" t="s">
        <v>2</v>
      </c>
      <c r="D425" s="38" t="s">
        <v>8</v>
      </c>
      <c r="E425" s="38">
        <v>13</v>
      </c>
      <c r="F425" s="40">
        <v>14</v>
      </c>
      <c r="G425" s="39">
        <v>104300</v>
      </c>
      <c r="H425" s="39">
        <v>94080</v>
      </c>
      <c r="I425" s="39">
        <v>80311</v>
      </c>
      <c r="J425" s="39">
        <f>謝金請求金額タリフ[[#This Row],[ベース請求金額（税別）]]*0.75*1.1</f>
        <v>77616</v>
      </c>
      <c r="K425" s="38" t="s">
        <v>40</v>
      </c>
    </row>
    <row r="426" spans="1:11" ht="21.75" customHeight="1" x14ac:dyDescent="0.4">
      <c r="A426" s="37" t="s">
        <v>25</v>
      </c>
      <c r="B426" s="38" t="s">
        <v>7</v>
      </c>
      <c r="C426" s="38" t="s">
        <v>2</v>
      </c>
      <c r="D426" s="38" t="s">
        <v>8</v>
      </c>
      <c r="E426" s="38">
        <v>14</v>
      </c>
      <c r="F426" s="40">
        <v>24</v>
      </c>
      <c r="G426" s="39">
        <v>111800</v>
      </c>
      <c r="H426" s="39">
        <v>100800</v>
      </c>
      <c r="I426" s="39">
        <v>86086</v>
      </c>
      <c r="J426" s="39">
        <f>謝金請求金額タリフ[[#This Row],[ベース請求金額（税別）]]*0.75*1.1</f>
        <v>83160</v>
      </c>
      <c r="K426" s="38" t="s">
        <v>41</v>
      </c>
    </row>
    <row r="427" spans="1:11" x14ac:dyDescent="0.4">
      <c r="A427" s="19" t="s">
        <v>25</v>
      </c>
      <c r="B427" s="20" t="s">
        <v>7</v>
      </c>
      <c r="C427" s="20" t="s">
        <v>2</v>
      </c>
      <c r="D427" s="20" t="s">
        <v>17</v>
      </c>
      <c r="E427" s="20">
        <v>0</v>
      </c>
      <c r="F427" s="21">
        <v>3</v>
      </c>
      <c r="G427" s="36">
        <v>35700</v>
      </c>
      <c r="H427" s="36">
        <f>H385*3/2</f>
        <v>32130</v>
      </c>
      <c r="I427" s="36">
        <v>27489</v>
      </c>
      <c r="J427" s="36">
        <f>謝金請求金額タリフ[[#This Row],[ベース請求金額（税別）]]*0.75*1.1</f>
        <v>26507.250000000004</v>
      </c>
      <c r="K427" s="20" t="s">
        <v>33</v>
      </c>
    </row>
    <row r="428" spans="1:11" x14ac:dyDescent="0.4">
      <c r="A428" s="19" t="s">
        <v>25</v>
      </c>
      <c r="B428" s="20" t="s">
        <v>7</v>
      </c>
      <c r="C428" s="20" t="s">
        <v>2</v>
      </c>
      <c r="D428" s="20" t="s">
        <v>17</v>
      </c>
      <c r="E428" s="20">
        <v>3</v>
      </c>
      <c r="F428" s="21">
        <v>5</v>
      </c>
      <c r="G428" s="36">
        <v>50400</v>
      </c>
      <c r="H428" s="36">
        <f t="shared" ref="H428:H431" si="23">H386*3/2</f>
        <v>45360</v>
      </c>
      <c r="I428" s="36">
        <v>38808</v>
      </c>
      <c r="J428" s="36">
        <f>謝金請求金額タリフ[[#This Row],[ベース請求金額（税別）]]*0.75*1.1</f>
        <v>37422</v>
      </c>
      <c r="K428" s="20" t="s">
        <v>34</v>
      </c>
    </row>
    <row r="429" spans="1:11" x14ac:dyDescent="0.4">
      <c r="A429" s="19" t="s">
        <v>25</v>
      </c>
      <c r="B429" s="20" t="s">
        <v>7</v>
      </c>
      <c r="C429" s="20" t="s">
        <v>2</v>
      </c>
      <c r="D429" s="20" t="s">
        <v>17</v>
      </c>
      <c r="E429" s="20">
        <v>5</v>
      </c>
      <c r="F429" s="21">
        <v>8</v>
      </c>
      <c r="G429" s="36">
        <v>73500</v>
      </c>
      <c r="H429" s="36">
        <f t="shared" si="23"/>
        <v>66150</v>
      </c>
      <c r="I429" s="36">
        <v>56595</v>
      </c>
      <c r="J429" s="36">
        <f>謝金請求金額タリフ[[#This Row],[ベース請求金額（税別）]]*0.75*1.1</f>
        <v>54573.750000000007</v>
      </c>
      <c r="K429" s="20" t="s">
        <v>35</v>
      </c>
    </row>
    <row r="430" spans="1:11" x14ac:dyDescent="0.4">
      <c r="A430" s="19" t="s">
        <v>25</v>
      </c>
      <c r="B430" s="20" t="s">
        <v>7</v>
      </c>
      <c r="C430" s="20" t="s">
        <v>2</v>
      </c>
      <c r="D430" s="20" t="s">
        <v>17</v>
      </c>
      <c r="E430" s="20">
        <v>8</v>
      </c>
      <c r="F430" s="21">
        <v>10</v>
      </c>
      <c r="G430" s="36">
        <v>84000</v>
      </c>
      <c r="H430" s="36">
        <f t="shared" si="23"/>
        <v>79380</v>
      </c>
      <c r="I430" s="36">
        <v>64680</v>
      </c>
      <c r="J430" s="36">
        <f>謝金請求金額タリフ[[#This Row],[ベース請求金額（税別）]]*0.75*1.1</f>
        <v>65488.500000000007</v>
      </c>
      <c r="K430" s="20" t="s">
        <v>36</v>
      </c>
    </row>
    <row r="431" spans="1:11" x14ac:dyDescent="0.4">
      <c r="A431" s="19" t="s">
        <v>25</v>
      </c>
      <c r="B431" s="20" t="s">
        <v>7</v>
      </c>
      <c r="C431" s="20" t="s">
        <v>2</v>
      </c>
      <c r="D431" s="20" t="s">
        <v>17</v>
      </c>
      <c r="E431" s="20">
        <v>10</v>
      </c>
      <c r="F431" s="20">
        <v>12</v>
      </c>
      <c r="G431" s="36">
        <v>100800</v>
      </c>
      <c r="H431" s="36">
        <f t="shared" si="23"/>
        <v>90720</v>
      </c>
      <c r="I431" s="36">
        <v>77616</v>
      </c>
      <c r="J431" s="36">
        <f>謝金請求金額タリフ[[#This Row],[ベース請求金額（税別）]]*0.75*1.1</f>
        <v>74844</v>
      </c>
      <c r="K431" s="20" t="s">
        <v>38</v>
      </c>
    </row>
    <row r="432" spans="1:11" x14ac:dyDescent="0.4">
      <c r="A432" s="37" t="s">
        <v>25</v>
      </c>
      <c r="B432" s="38" t="s">
        <v>7</v>
      </c>
      <c r="C432" s="38" t="s">
        <v>2</v>
      </c>
      <c r="D432" s="38" t="s">
        <v>17</v>
      </c>
      <c r="E432" s="38">
        <v>12</v>
      </c>
      <c r="F432" s="38">
        <v>13</v>
      </c>
      <c r="G432" s="39">
        <v>109200</v>
      </c>
      <c r="H432" s="39">
        <v>98280</v>
      </c>
      <c r="I432" s="39">
        <v>84084</v>
      </c>
      <c r="J432" s="39">
        <f>謝金請求金額タリフ[[#This Row],[ベース請求金額（税別）]]*0.75*1.1</f>
        <v>81081</v>
      </c>
      <c r="K432" s="38" t="s">
        <v>39</v>
      </c>
    </row>
    <row r="433" spans="1:11" x14ac:dyDescent="0.4">
      <c r="A433" s="37" t="s">
        <v>25</v>
      </c>
      <c r="B433" s="38" t="s">
        <v>7</v>
      </c>
      <c r="C433" s="38" t="s">
        <v>2</v>
      </c>
      <c r="D433" s="38" t="s">
        <v>17</v>
      </c>
      <c r="E433" s="38">
        <v>13</v>
      </c>
      <c r="F433" s="40">
        <v>14</v>
      </c>
      <c r="G433" s="39">
        <v>117600</v>
      </c>
      <c r="H433" s="39">
        <v>105840</v>
      </c>
      <c r="I433" s="39">
        <v>90552</v>
      </c>
      <c r="J433" s="39">
        <f>謝金請求金額タリフ[[#This Row],[ベース請求金額（税別）]]*0.75*1.1</f>
        <v>87318</v>
      </c>
      <c r="K433" s="38" t="s">
        <v>40</v>
      </c>
    </row>
    <row r="434" spans="1:11" x14ac:dyDescent="0.4">
      <c r="A434" s="37" t="s">
        <v>25</v>
      </c>
      <c r="B434" s="38" t="s">
        <v>7</v>
      </c>
      <c r="C434" s="38" t="s">
        <v>2</v>
      </c>
      <c r="D434" s="38" t="s">
        <v>17</v>
      </c>
      <c r="E434" s="38">
        <v>14</v>
      </c>
      <c r="F434" s="40">
        <v>24</v>
      </c>
      <c r="G434" s="39">
        <v>126000</v>
      </c>
      <c r="H434" s="39">
        <v>113400</v>
      </c>
      <c r="I434" s="39">
        <v>97020</v>
      </c>
      <c r="J434" s="39">
        <f>謝金請求金額タリフ[[#This Row],[ベース請求金額（税別）]]*0.75*1.1</f>
        <v>93555.000000000015</v>
      </c>
      <c r="K434" s="38" t="s">
        <v>41</v>
      </c>
    </row>
  </sheetData>
  <sheetProtection algorithmName="SHA-512" hashValue="G92icBbfqMEFXZwyO3JxmT7iy6WuksB7CvRYJsU8rc8ydoCkJlQqotvVBI6eTL4/GG7kwGkxe4RWd5SCDOe0Ew==" saltValue="wXuRGYqLyiP5j29PoN/HKw==" spinCount="100000" sheet="1" objects="1" scenarios="1"/>
  <phoneticPr fontId="1"/>
  <pageMargins left="0.7" right="0.7" top="0.75" bottom="0.75" header="0.3" footer="0.3"/>
  <pageSetup paperSize="8" scale="7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請求金額計算書 （入力例）</vt:lpstr>
      <vt:lpstr>請求金額計算書</vt:lpstr>
      <vt:lpstr>ガイド派遣料テーブル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True Japan Tour TJT</dc:creator>
  <cp:lastModifiedBy>True Japan Tour TJT</cp:lastModifiedBy>
  <cp:lastPrinted>2026-07-07T02:17:24Z</cp:lastPrinted>
  <dcterms:created xsi:type="dcterms:W3CDTF">2025-07-18T03:44:56Z</dcterms:created>
  <dcterms:modified xsi:type="dcterms:W3CDTF">2026-07-19T05:16:10Z</dcterms:modified>
</cp:coreProperties>
</file>